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000" windowHeight="722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РА'!$A$1:$F$103</definedName>
  </definedNames>
  <calcPr fullCalcOnLoad="1"/>
</workbook>
</file>

<file path=xl/sharedStrings.xml><?xml version="1.0" encoding="utf-8"?>
<sst xmlns="http://schemas.openxmlformats.org/spreadsheetml/2006/main" count="205" uniqueCount="205">
  <si>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</si>
  <si>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</si>
  <si>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</si>
  <si>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</si>
  <si>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</si>
  <si>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</si>
  <si>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</si>
  <si>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</si>
  <si>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</si>
  <si>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</si>
  <si>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</si>
  <si>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</si>
  <si>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</si>
  <si>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</si>
  <si>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</si>
  <si>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</si>
  <si>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</si>
  <si>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</si>
  <si>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</si>
  <si>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</si>
  <si>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</si>
  <si>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</si>
  <si>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</si>
  <si>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</si>
  <si>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</si>
  <si>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</si>
  <si>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</si>
  <si>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</si>
  <si>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</si>
  <si>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</si>
  <si>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</si>
  <si>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</si>
  <si>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</si>
  <si>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</si>
  <si>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</si>
  <si>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</si>
  <si>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</si>
  <si>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</si>
  <si>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</si>
  <si>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</si>
  <si>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</si>
  <si>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</si>
  <si>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</si>
  <si>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</si>
  <si>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</si>
  <si>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</si>
  <si>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</si>
  <si>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</si>
  <si>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</si>
  <si>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</si>
  <si>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</si>
  <si>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</si>
  <si>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</si>
  <si>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</si>
  <si>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</si>
  <si>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</si>
  <si>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</si>
  <si>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</si>
  <si>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</si>
  <si>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</si>
  <si>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</si>
  <si>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</si>
  <si>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</si>
  <si>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</si>
  <si>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</si>
  <si>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</si>
  <si>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</si>
  <si>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</si>
  <si>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</si>
  <si>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</si>
  <si>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</si>
  <si>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</si>
  <si>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</si>
  <si>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</si>
  <si>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</si>
  <si>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</si>
  <si>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</si>
  <si>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</si>
  <si>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</si>
  <si>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</si>
  <si>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</si>
  <si>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</si>
  <si>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</si>
  <si>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</si>
  <si>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</si>
  <si>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</si>
  <si>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</si>
  <si>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</si>
  <si>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</si>
  <si>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</si>
  <si>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</si>
  <si>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</si>
  <si>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</si>
  <si>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</si>
  <si>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</si>
  <si>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</si>
  <si>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</si>
  <si>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</si>
  <si>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</si>
  <si>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</si>
  <si>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</si>
  <si>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</si>
  <si>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</si>
  <si>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</si>
  <si>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</si>
  <si>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</si>
  <si>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</si>
  <si>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</si>
  <si>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</si>
  <si>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</si>
  <si>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</si>
  <si>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</si>
  <si>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</si>
  <si>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</si>
  <si>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</si>
  <si>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</si>
  <si>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</si>
  <si>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</si>
  <si>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</si>
  <si>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</si>
  <si>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</si>
  <si>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</si>
  <si>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</si>
  <si>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</si>
  <si>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</si>
  <si>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</si>
  <si>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</si>
  <si>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</si>
  <si>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</si>
  <si>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</si>
  <si>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</si>
  <si>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</si>
  <si>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</si>
  <si>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</si>
  <si>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</si>
  <si>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</si>
  <si>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</si>
  <si>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</si>
  <si>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</si>
  <si>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</si>
  <si>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Платежи за пользование природными ресурсами</t>
  </si>
  <si>
    <t>00010903000000000110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</si>
  <si>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</si>
  <si>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</si>
  <si>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</si>
  <si>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</si>
  <si>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</si>
  <si>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Сведения об исполнении консолидированного бюджета Республики Алтай за 1 квартал  2017 года по видам доходов  в сравнении с 1 кварталом 2016 года</t>
  </si>
  <si>
    <t>Исполнено на 01.04.2017 года</t>
  </si>
  <si>
    <t>Исполнено на 01.04.2016 года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</si>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</sst>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"/>
    <numFmt numFmtId="165" formatCode="#,000.00"/>
    <numFmt numFmtId="166" formatCode="#,##0.00_р_."/>
    <numFmt numFmtId="167" formatCode="#,##0.0_р_."/>
    <numFmt numFmtId="168" formatCode="#,##0.0"/>
    <numFmt numFmtId="169" formatCode="#,##0.000_р_."/>
    <numFmt numFmtId="170" formatCode="#,##0.0000_р_."/>
    <numFmt numFmtId="171" formatCode="#,##0.00000_р_."/>
    <numFmt numFmtId="172" formatCode="#,##0.000000_р_."/>
    <numFmt numFmtId="173" formatCode="#,##0.000"/>
    <numFmt numFmtId="174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1">
      <alignment horizontal="center" vertical="top" wrapText="1"/>
      <protection/>
    </xf>
    <xf numFmtId="0" fontId="5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167" fontId="6" fillId="0" borderId="12" xfId="0" applyNumberFormat="1" applyFont="1" applyFill="1" applyBorder="1" applyAlignment="1">
      <alignment horizontal="center" vertical="center" wrapText="1"/>
    </xf>
    <xf numFmtId="167" fontId="6" fillId="33" borderId="12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167" fontId="7" fillId="33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center" vertical="center"/>
    </xf>
    <xf numFmtId="0" fontId="7" fillId="33" borderId="12" xfId="0" applyFont="1" applyFill="1" applyBorder="1" applyAlignment="1">
      <alignment horizontal="justify" vertical="top" wrapText="1"/>
    </xf>
    <xf numFmtId="49" fontId="7" fillId="33" borderId="0" xfId="0" applyNumberFormat="1" applyFont="1" applyFill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7" fillId="0" borderId="14" xfId="34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80" zoomScaleNormal="80" zoomScalePageLayoutView="0" workbookViewId="0" topLeftCell="A1">
      <selection activeCell="A1" sqref="A1:F103"/>
    </sheetView>
  </sheetViews>
  <sheetFormatPr defaultColWidth="9.140625" defaultRowHeight="15"/>
  <cols>
    <col min="1" max="1" width="39.421875" style="13" customWidth="1"/>
    <col min="2" max="2" width="28.57421875" style="8" customWidth="1"/>
    <col min="3" max="3" width="18.8515625" style="1" customWidth="1"/>
    <col min="4" max="4" width="19.7109375" style="1" customWidth="1"/>
    <col min="5" max="5" width="15.8515625" style="1" bestFit="1" customWidth="1"/>
    <col min="6" max="6" width="13.1406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574218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4" t="s">
        <v>147</v>
      </c>
      <c r="B1" s="35"/>
      <c r="C1" s="35"/>
      <c r="D1" s="35"/>
      <c r="E1" s="35"/>
      <c r="F1" s="35"/>
      <c r="G1" s="23"/>
    </row>
    <row r="2" spans="1:6" ht="15">
      <c r="A2" s="14"/>
      <c r="B2" s="9"/>
      <c r="C2" s="3"/>
      <c r="F2" s="4" t="s">
        <v>139</v>
      </c>
    </row>
    <row r="3" spans="1:6" ht="22.5" customHeight="1">
      <c r="A3" s="30" t="s">
        <v>134</v>
      </c>
      <c r="B3" s="36" t="s">
        <v>135</v>
      </c>
      <c r="C3" s="37" t="s">
        <v>149</v>
      </c>
      <c r="D3" s="37" t="s">
        <v>148</v>
      </c>
      <c r="E3" s="32" t="s">
        <v>136</v>
      </c>
      <c r="F3" s="33"/>
    </row>
    <row r="4" spans="1:6" s="2" customFormat="1" ht="60" customHeight="1">
      <c r="A4" s="31"/>
      <c r="B4" s="31"/>
      <c r="C4" s="38"/>
      <c r="D4" s="38"/>
      <c r="E4" s="11" t="s">
        <v>137</v>
      </c>
      <c r="F4" s="10" t="s">
        <v>138</v>
      </c>
    </row>
    <row r="5" spans="1:6" ht="15">
      <c r="A5" s="21" t="s">
        <v>0</v>
      </c>
      <c r="B5" s="10" t="s">
        <v>1</v>
      </c>
      <c r="C5" s="11">
        <f>C6+C80</f>
        <v>3702454.20266</v>
      </c>
      <c r="D5" s="11">
        <f>D6+D80-0.1</f>
        <v>4075807.5069999993</v>
      </c>
      <c r="E5" s="6">
        <f>D5-C5</f>
        <v>373353.30433999933</v>
      </c>
      <c r="F5" s="6">
        <f>D5/C5*100</f>
        <v>110.08394118884081</v>
      </c>
    </row>
    <row r="6" spans="1:6" ht="30">
      <c r="A6" s="15" t="s">
        <v>2</v>
      </c>
      <c r="B6" s="5" t="s">
        <v>3</v>
      </c>
      <c r="C6" s="17">
        <f>C7+C36</f>
        <v>1190256.6496599999</v>
      </c>
      <c r="D6" s="17">
        <f>D7+D36</f>
        <v>1173924.2229999998</v>
      </c>
      <c r="E6" s="7">
        <f aca="true" t="shared" si="0" ref="E6:E102">D6-C6</f>
        <v>-16332.426660000114</v>
      </c>
      <c r="F6" s="7">
        <f aca="true" t="shared" si="1" ref="F6:F102">D6/C6*100</f>
        <v>98.62782311153939</v>
      </c>
    </row>
    <row r="7" spans="1:6" ht="15">
      <c r="A7" s="15" t="s">
        <v>4</v>
      </c>
      <c r="B7" s="5"/>
      <c r="C7" s="17">
        <f>C8+C11+C13+C18+C23+C26+C30+0.1</f>
        <v>1049931.55066</v>
      </c>
      <c r="D7" s="17">
        <f>D8+D11+D13+D18+D23+D26+D30</f>
        <v>1082915.3239999998</v>
      </c>
      <c r="E7" s="7">
        <f t="shared" si="0"/>
        <v>32983.77333999984</v>
      </c>
      <c r="F7" s="7">
        <f t="shared" si="1"/>
        <v>103.14151654165128</v>
      </c>
    </row>
    <row r="8" spans="1:6" ht="15">
      <c r="A8" s="16" t="s">
        <v>5</v>
      </c>
      <c r="B8" s="10" t="s">
        <v>6</v>
      </c>
      <c r="C8" s="11">
        <f>C9+C10</f>
        <v>699990.7409999999</v>
      </c>
      <c r="D8" s="11">
        <f>D9+D10</f>
        <v>721506.954</v>
      </c>
      <c r="E8" s="6">
        <f t="shared" si="0"/>
        <v>21516.213000000105</v>
      </c>
      <c r="F8" s="6">
        <f t="shared" si="1"/>
        <v>103.07378537168394</v>
      </c>
    </row>
    <row r="9" spans="1:6" ht="15">
      <c r="A9" s="16" t="s">
        <v>7</v>
      </c>
      <c r="B9" s="10" t="s">
        <v>8</v>
      </c>
      <c r="C9" s="11">
        <v>273398.921</v>
      </c>
      <c r="D9" s="11">
        <v>240107.081</v>
      </c>
      <c r="E9" s="6">
        <f t="shared" si="0"/>
        <v>-33291.83999999997</v>
      </c>
      <c r="F9" s="6">
        <f t="shared" si="1"/>
        <v>87.82298047182125</v>
      </c>
    </row>
    <row r="10" spans="1:6" ht="15">
      <c r="A10" s="16" t="s">
        <v>9</v>
      </c>
      <c r="B10" s="10" t="s">
        <v>10</v>
      </c>
      <c r="C10" s="11">
        <v>426591.82</v>
      </c>
      <c r="D10" s="11">
        <v>481399.873</v>
      </c>
      <c r="E10" s="6">
        <f t="shared" si="0"/>
        <v>54808.053000000014</v>
      </c>
      <c r="F10" s="6">
        <f t="shared" si="1"/>
        <v>112.84789122304315</v>
      </c>
    </row>
    <row r="11" spans="1:6" ht="61.5">
      <c r="A11" s="16" t="s">
        <v>11</v>
      </c>
      <c r="B11" s="10" t="s">
        <v>12</v>
      </c>
      <c r="C11" s="11">
        <f>C12</f>
        <v>150648.878</v>
      </c>
      <c r="D11" s="11">
        <f>D12</f>
        <v>161189.702</v>
      </c>
      <c r="E11" s="6">
        <f t="shared" si="0"/>
        <v>10540.823999999993</v>
      </c>
      <c r="F11" s="6">
        <f t="shared" si="1"/>
        <v>106.99694822818395</v>
      </c>
    </row>
    <row r="12" spans="1:6" ht="46.5">
      <c r="A12" s="16" t="s">
        <v>13</v>
      </c>
      <c r="B12" s="10" t="s">
        <v>14</v>
      </c>
      <c r="C12" s="11">
        <v>150648.878</v>
      </c>
      <c r="D12" s="11">
        <v>161189.702</v>
      </c>
      <c r="E12" s="6">
        <f t="shared" si="0"/>
        <v>10540.823999999993</v>
      </c>
      <c r="F12" s="6">
        <f t="shared" si="1"/>
        <v>106.99694822818395</v>
      </c>
    </row>
    <row r="13" spans="1:6" ht="15">
      <c r="A13" s="16" t="s">
        <v>15</v>
      </c>
      <c r="B13" s="10" t="s">
        <v>16</v>
      </c>
      <c r="C13" s="22">
        <f>SUM(C14:C17)</f>
        <v>90914.576</v>
      </c>
      <c r="D13" s="22">
        <f>SUM(D14:D17)</f>
        <v>82440.198</v>
      </c>
      <c r="E13" s="6">
        <f t="shared" si="0"/>
        <v>-8474.377999999997</v>
      </c>
      <c r="F13" s="6">
        <f t="shared" si="1"/>
        <v>90.67874660714472</v>
      </c>
    </row>
    <row r="14" spans="1:6" ht="31.5" customHeight="1">
      <c r="A14" s="16" t="s">
        <v>163</v>
      </c>
      <c r="B14" s="10" t="s">
        <v>164</v>
      </c>
      <c r="C14" s="22">
        <v>56156.216</v>
      </c>
      <c r="D14" s="11">
        <v>53076.209</v>
      </c>
      <c r="E14" s="6">
        <f>D14-C14</f>
        <v>-3080.006999999998</v>
      </c>
      <c r="F14" s="6">
        <f>D14/C14*100</f>
        <v>94.5152874972915</v>
      </c>
    </row>
    <row r="15" spans="1:6" ht="30.75">
      <c r="A15" s="16" t="s">
        <v>165</v>
      </c>
      <c r="B15" s="10" t="s">
        <v>166</v>
      </c>
      <c r="C15" s="22">
        <v>23189.691</v>
      </c>
      <c r="D15" s="11">
        <v>20932.888</v>
      </c>
      <c r="E15" s="6">
        <f>D15-C15</f>
        <v>-2256.803</v>
      </c>
      <c r="F15" s="6">
        <f>D15/C15*100</f>
        <v>90.2680764482804</v>
      </c>
    </row>
    <row r="16" spans="1:6" ht="15">
      <c r="A16" s="16" t="s">
        <v>17</v>
      </c>
      <c r="B16" s="10" t="s">
        <v>18</v>
      </c>
      <c r="C16" s="22">
        <v>11471.383</v>
      </c>
      <c r="D16" s="11">
        <v>8182.264</v>
      </c>
      <c r="E16" s="6">
        <f>D16-C16</f>
        <v>-3289.1189999999997</v>
      </c>
      <c r="F16" s="6">
        <f>D16/C16*100</f>
        <v>71.32761585939551</v>
      </c>
    </row>
    <row r="17" spans="1:6" ht="32.25" customHeight="1">
      <c r="A17" s="16" t="s">
        <v>167</v>
      </c>
      <c r="B17" s="10" t="s">
        <v>168</v>
      </c>
      <c r="C17" s="22">
        <v>97.286</v>
      </c>
      <c r="D17" s="11">
        <v>248.837</v>
      </c>
      <c r="E17" s="6">
        <f>D17-C17</f>
        <v>151.551</v>
      </c>
      <c r="F17" s="6">
        <f>D17/C17*100</f>
        <v>255.77883765392758</v>
      </c>
    </row>
    <row r="18" spans="1:6" ht="15">
      <c r="A18" s="16" t="s">
        <v>19</v>
      </c>
      <c r="B18" s="10" t="s">
        <v>20</v>
      </c>
      <c r="C18" s="22">
        <f>SUM(C19:C22)</f>
        <v>90150.364</v>
      </c>
      <c r="D18" s="22">
        <f>SUM(D19:D22)</f>
        <v>103640.929</v>
      </c>
      <c r="E18" s="6">
        <f t="shared" si="0"/>
        <v>13490.565000000002</v>
      </c>
      <c r="F18" s="6">
        <f t="shared" si="1"/>
        <v>114.96451528470813</v>
      </c>
    </row>
    <row r="19" spans="1:6" ht="15">
      <c r="A19" s="16" t="s">
        <v>169</v>
      </c>
      <c r="B19" s="10" t="s">
        <v>170</v>
      </c>
      <c r="C19" s="22">
        <v>578.846</v>
      </c>
      <c r="D19" s="11">
        <v>2681.696</v>
      </c>
      <c r="E19" s="6">
        <f aca="true" t="shared" si="2" ref="E19:E25">D19-C19</f>
        <v>2102.85</v>
      </c>
      <c r="F19" s="6">
        <f aca="true" t="shared" si="3" ref="F19:F25">D19/C19*100</f>
        <v>463.2831530320672</v>
      </c>
    </row>
    <row r="20" spans="1:6" ht="15">
      <c r="A20" s="16" t="s">
        <v>21</v>
      </c>
      <c r="B20" s="10" t="s">
        <v>22</v>
      </c>
      <c r="C20" s="22">
        <v>45819.413</v>
      </c>
      <c r="D20" s="11">
        <v>52677.639</v>
      </c>
      <c r="E20" s="6">
        <f t="shared" si="2"/>
        <v>6858.226000000002</v>
      </c>
      <c r="F20" s="6">
        <f t="shared" si="3"/>
        <v>114.96794819261436</v>
      </c>
    </row>
    <row r="21" spans="1:6" ht="15">
      <c r="A21" s="16" t="s">
        <v>23</v>
      </c>
      <c r="B21" s="10" t="s">
        <v>24</v>
      </c>
      <c r="C21" s="22">
        <v>11272.48</v>
      </c>
      <c r="D21" s="11">
        <v>14164.53</v>
      </c>
      <c r="E21" s="6">
        <f t="shared" si="2"/>
        <v>2892.050000000001</v>
      </c>
      <c r="F21" s="6">
        <f t="shared" si="3"/>
        <v>125.65584503143941</v>
      </c>
    </row>
    <row r="22" spans="1:6" ht="15">
      <c r="A22" s="16" t="s">
        <v>171</v>
      </c>
      <c r="B22" s="10" t="s">
        <v>172</v>
      </c>
      <c r="C22" s="22">
        <v>32479.625</v>
      </c>
      <c r="D22" s="11">
        <v>34117.064</v>
      </c>
      <c r="E22" s="6">
        <f t="shared" si="2"/>
        <v>1637.4389999999985</v>
      </c>
      <c r="F22" s="6">
        <f t="shared" si="3"/>
        <v>105.04143443774365</v>
      </c>
    </row>
    <row r="23" spans="1:6" ht="46.5">
      <c r="A23" s="16" t="s">
        <v>25</v>
      </c>
      <c r="B23" s="10" t="s">
        <v>26</v>
      </c>
      <c r="C23" s="22">
        <f>SUM(C24:C25)</f>
        <v>4728.993</v>
      </c>
      <c r="D23" s="22">
        <f>SUM(D24:D25)</f>
        <v>4648.871999999999</v>
      </c>
      <c r="E23" s="6">
        <f t="shared" si="2"/>
        <v>-80.121000000001</v>
      </c>
      <c r="F23" s="6">
        <f t="shared" si="3"/>
        <v>98.3057492366768</v>
      </c>
    </row>
    <row r="24" spans="1:6" ht="15">
      <c r="A24" s="16" t="s">
        <v>173</v>
      </c>
      <c r="B24" s="10" t="s">
        <v>174</v>
      </c>
      <c r="C24" s="22">
        <v>4579.711</v>
      </c>
      <c r="D24" s="11">
        <v>4431.816</v>
      </c>
      <c r="E24" s="6">
        <f t="shared" si="2"/>
        <v>-147.89500000000044</v>
      </c>
      <c r="F24" s="6">
        <f t="shared" si="3"/>
        <v>96.7706477548474</v>
      </c>
    </row>
    <row r="25" spans="1:6" ht="61.5">
      <c r="A25" s="16" t="s">
        <v>27</v>
      </c>
      <c r="B25" s="10" t="s">
        <v>28</v>
      </c>
      <c r="C25" s="22">
        <v>149.282</v>
      </c>
      <c r="D25" s="11">
        <v>217.056</v>
      </c>
      <c r="E25" s="6">
        <f t="shared" si="2"/>
        <v>67.774</v>
      </c>
      <c r="F25" s="6">
        <f t="shared" si="3"/>
        <v>145.39998124355247</v>
      </c>
    </row>
    <row r="26" spans="1:6" ht="15">
      <c r="A26" s="16" t="s">
        <v>29</v>
      </c>
      <c r="B26" s="10" t="s">
        <v>30</v>
      </c>
      <c r="C26" s="22">
        <f>SUM(C27:C29)</f>
        <v>13525.264</v>
      </c>
      <c r="D26" s="22">
        <f>SUM(D27:D29)</f>
        <v>9416.568</v>
      </c>
      <c r="E26" s="6">
        <f t="shared" si="0"/>
        <v>-4108.696</v>
      </c>
      <c r="F26" s="6">
        <f t="shared" si="1"/>
        <v>69.62206430868927</v>
      </c>
    </row>
    <row r="27" spans="1:6" ht="46.5">
      <c r="A27" s="16" t="s">
        <v>175</v>
      </c>
      <c r="B27" s="10" t="s">
        <v>176</v>
      </c>
      <c r="C27" s="22">
        <v>8248.963</v>
      </c>
      <c r="D27" s="11">
        <v>4378.765</v>
      </c>
      <c r="E27" s="6">
        <f>D27-C27</f>
        <v>-3870.1979999999994</v>
      </c>
      <c r="F27" s="6">
        <f>D27/C27*100</f>
        <v>53.08261171737587</v>
      </c>
    </row>
    <row r="28" spans="1:6" ht="77.25">
      <c r="A28" s="16" t="s">
        <v>177</v>
      </c>
      <c r="B28" s="10" t="s">
        <v>178</v>
      </c>
      <c r="C28" s="22">
        <v>85.85</v>
      </c>
      <c r="D28" s="11">
        <v>73.043</v>
      </c>
      <c r="E28" s="6">
        <f>D28-C28</f>
        <v>-12.806999999999988</v>
      </c>
      <c r="F28" s="6">
        <f>D28/C28*100</f>
        <v>85.08211997670357</v>
      </c>
    </row>
    <row r="29" spans="1:6" ht="61.5">
      <c r="A29" s="16" t="s">
        <v>31</v>
      </c>
      <c r="B29" s="10" t="s">
        <v>32</v>
      </c>
      <c r="C29" s="22">
        <v>5190.451</v>
      </c>
      <c r="D29" s="11">
        <v>4964.76</v>
      </c>
      <c r="E29" s="6">
        <f t="shared" si="0"/>
        <v>-225.6909999999998</v>
      </c>
      <c r="F29" s="6">
        <f t="shared" si="1"/>
        <v>95.6518036679279</v>
      </c>
    </row>
    <row r="30" spans="1:6" ht="61.5">
      <c r="A30" s="16" t="s">
        <v>33</v>
      </c>
      <c r="B30" s="10" t="s">
        <v>34</v>
      </c>
      <c r="C30" s="11">
        <f>SUM(C31:C35)</f>
        <v>-27.365340000000003</v>
      </c>
      <c r="D30" s="11">
        <f>SUM(D31:D35)</f>
        <v>72.101</v>
      </c>
      <c r="E30" s="6">
        <f t="shared" si="0"/>
        <v>99.46634</v>
      </c>
      <c r="F30" s="6">
        <f t="shared" si="1"/>
        <v>-263.4756228133836</v>
      </c>
    </row>
    <row r="31" spans="1:6" ht="46.5" hidden="1">
      <c r="A31" s="16" t="s">
        <v>35</v>
      </c>
      <c r="B31" s="10" t="s">
        <v>36</v>
      </c>
      <c r="C31" s="22">
        <f>3.68/1000</f>
        <v>0.00368</v>
      </c>
      <c r="D31" s="11">
        <v>0</v>
      </c>
      <c r="E31" s="6">
        <f>D31-C31</f>
        <v>-0.00368</v>
      </c>
      <c r="F31" s="6">
        <f>D31/C31*100</f>
        <v>0</v>
      </c>
    </row>
    <row r="32" spans="1:6" ht="30.75" hidden="1">
      <c r="A32" s="16" t="s">
        <v>140</v>
      </c>
      <c r="B32" s="12" t="s">
        <v>141</v>
      </c>
      <c r="C32" s="22">
        <v>0</v>
      </c>
      <c r="D32" s="11">
        <v>0</v>
      </c>
      <c r="E32" s="6">
        <f>D32-C32</f>
        <v>0</v>
      </c>
      <c r="F32" s="6" t="e">
        <f>D32/C32*100</f>
        <v>#DIV/0!</v>
      </c>
    </row>
    <row r="33" spans="1:6" ht="15">
      <c r="A33" s="16" t="s">
        <v>37</v>
      </c>
      <c r="B33" s="10" t="s">
        <v>38</v>
      </c>
      <c r="C33" s="22">
        <v>-30.383</v>
      </c>
      <c r="D33" s="11">
        <v>0</v>
      </c>
      <c r="E33" s="6">
        <f>D33-C33</f>
        <v>30.383</v>
      </c>
      <c r="F33" s="6">
        <f>D33/C33*100</f>
        <v>0</v>
      </c>
    </row>
    <row r="34" spans="1:6" ht="46.5">
      <c r="A34" s="16" t="s">
        <v>39</v>
      </c>
      <c r="B34" s="10" t="s">
        <v>40</v>
      </c>
      <c r="C34" s="22">
        <v>3.01</v>
      </c>
      <c r="D34" s="11">
        <v>72.101</v>
      </c>
      <c r="E34" s="6">
        <f>D34-C34</f>
        <v>69.091</v>
      </c>
      <c r="F34" s="6">
        <f>D34/C34*100</f>
        <v>2395.3820598006646</v>
      </c>
    </row>
    <row r="35" spans="1:6" ht="30.75" hidden="1">
      <c r="A35" s="16" t="s">
        <v>179</v>
      </c>
      <c r="B35" s="10" t="s">
        <v>180</v>
      </c>
      <c r="C35" s="22">
        <f>3.98/1000</f>
        <v>0.00398</v>
      </c>
      <c r="D35" s="11">
        <v>0</v>
      </c>
      <c r="E35" s="6">
        <f>D35-C35</f>
        <v>-0.00398</v>
      </c>
      <c r="F35" s="6">
        <f>D35/C35*100</f>
        <v>0</v>
      </c>
    </row>
    <row r="36" spans="1:6" ht="15">
      <c r="A36" s="15" t="s">
        <v>41</v>
      </c>
      <c r="B36" s="5"/>
      <c r="C36" s="17">
        <f>C37+C44+C48+C51+C55+C57+C76</f>
        <v>140325.099</v>
      </c>
      <c r="D36" s="17">
        <f>D37+D44+D48+D51+D55+D57+D76</f>
        <v>91008.89900000002</v>
      </c>
      <c r="E36" s="7">
        <f t="shared" si="0"/>
        <v>-49316.19999999997</v>
      </c>
      <c r="F36" s="7">
        <f t="shared" si="1"/>
        <v>64.85575256925351</v>
      </c>
    </row>
    <row r="37" spans="1:6" ht="77.25">
      <c r="A37" s="16" t="s">
        <v>42</v>
      </c>
      <c r="B37" s="10" t="s">
        <v>43</v>
      </c>
      <c r="C37" s="11">
        <f>SUM(C38:C43)</f>
        <v>15523.454000000002</v>
      </c>
      <c r="D37" s="11">
        <f>SUM(D38:D43)</f>
        <v>17258.883</v>
      </c>
      <c r="E37" s="6">
        <f t="shared" si="0"/>
        <v>1735.429</v>
      </c>
      <c r="F37" s="6">
        <f t="shared" si="1"/>
        <v>111.17939989386383</v>
      </c>
    </row>
    <row r="38" spans="1:6" ht="123.75" hidden="1">
      <c r="A38" s="16" t="s">
        <v>143</v>
      </c>
      <c r="B38" s="12" t="s">
        <v>144</v>
      </c>
      <c r="C38" s="11">
        <v>0</v>
      </c>
      <c r="D38" s="11">
        <v>0</v>
      </c>
      <c r="E38" s="6">
        <f>D38-C38</f>
        <v>0</v>
      </c>
      <c r="F38" s="6" t="e">
        <f>D38/C38*100</f>
        <v>#DIV/0!</v>
      </c>
    </row>
    <row r="39" spans="1:6" ht="46.5">
      <c r="A39" s="16" t="s">
        <v>44</v>
      </c>
      <c r="B39" s="10" t="s">
        <v>45</v>
      </c>
      <c r="C39" s="11">
        <v>59.939</v>
      </c>
      <c r="D39" s="11">
        <v>36.905</v>
      </c>
      <c r="E39" s="6">
        <f t="shared" si="0"/>
        <v>-23.034</v>
      </c>
      <c r="F39" s="6">
        <f t="shared" si="1"/>
        <v>61.57093044595339</v>
      </c>
    </row>
    <row r="40" spans="1:6" ht="139.5">
      <c r="A40" s="16" t="s">
        <v>46</v>
      </c>
      <c r="B40" s="10" t="s">
        <v>47</v>
      </c>
      <c r="C40" s="11">
        <v>13070.272</v>
      </c>
      <c r="D40" s="11">
        <v>14971.375</v>
      </c>
      <c r="E40" s="6">
        <f t="shared" si="0"/>
        <v>1901.1029999999992</v>
      </c>
      <c r="F40" s="6">
        <f t="shared" si="1"/>
        <v>114.54524435298667</v>
      </c>
    </row>
    <row r="41" spans="1:6" ht="46.5" hidden="1">
      <c r="A41" s="16" t="s">
        <v>181</v>
      </c>
      <c r="B41" s="12" t="s">
        <v>182</v>
      </c>
      <c r="C41" s="11">
        <v>0</v>
      </c>
      <c r="D41" s="11">
        <v>0</v>
      </c>
      <c r="E41" s="6">
        <f>D41-C41</f>
        <v>0</v>
      </c>
      <c r="F41" s="6" t="e">
        <f>D41/C41*100</f>
        <v>#DIV/0!</v>
      </c>
    </row>
    <row r="42" spans="1:6" ht="154.5">
      <c r="A42" s="16" t="s">
        <v>183</v>
      </c>
      <c r="B42" s="10" t="s">
        <v>184</v>
      </c>
      <c r="C42" s="11">
        <v>45.133</v>
      </c>
      <c r="D42" s="11">
        <v>13.851</v>
      </c>
      <c r="E42" s="6">
        <f>D42-C42</f>
        <v>-31.282000000000004</v>
      </c>
      <c r="F42" s="6">
        <f>D42/C42*100</f>
        <v>30.689296080473266</v>
      </c>
    </row>
    <row r="43" spans="1:6" ht="139.5">
      <c r="A43" s="16" t="s">
        <v>48</v>
      </c>
      <c r="B43" s="10" t="s">
        <v>49</v>
      </c>
      <c r="C43" s="11">
        <v>2348.11</v>
      </c>
      <c r="D43" s="11">
        <v>2236.752</v>
      </c>
      <c r="E43" s="6">
        <f t="shared" si="0"/>
        <v>-111.35800000000017</v>
      </c>
      <c r="F43" s="6">
        <f t="shared" si="1"/>
        <v>95.25754755952659</v>
      </c>
    </row>
    <row r="44" spans="1:6" ht="30.75">
      <c r="A44" s="16" t="s">
        <v>50</v>
      </c>
      <c r="B44" s="10" t="s">
        <v>51</v>
      </c>
      <c r="C44" s="11">
        <f>C45+C46+C47</f>
        <v>10417.968</v>
      </c>
      <c r="D44" s="11">
        <f>D45+D46+D47</f>
        <v>15186.171</v>
      </c>
      <c r="E44" s="6">
        <f t="shared" si="0"/>
        <v>4768.2029999999995</v>
      </c>
      <c r="F44" s="6">
        <f t="shared" si="1"/>
        <v>145.7690309664994</v>
      </c>
    </row>
    <row r="45" spans="1:6" ht="30.75">
      <c r="A45" s="16" t="s">
        <v>52</v>
      </c>
      <c r="B45" s="10" t="s">
        <v>53</v>
      </c>
      <c r="C45" s="11">
        <v>3375.716</v>
      </c>
      <c r="D45" s="11">
        <v>5303.369</v>
      </c>
      <c r="E45" s="6">
        <f t="shared" si="0"/>
        <v>1927.6529999999998</v>
      </c>
      <c r="F45" s="6">
        <f t="shared" si="1"/>
        <v>157.1035300362945</v>
      </c>
    </row>
    <row r="46" spans="1:6" ht="15">
      <c r="A46" s="16" t="s">
        <v>54</v>
      </c>
      <c r="B46" s="10" t="s">
        <v>55</v>
      </c>
      <c r="C46" s="11">
        <v>955.025</v>
      </c>
      <c r="D46" s="11">
        <v>4565.936</v>
      </c>
      <c r="E46" s="6">
        <f t="shared" si="0"/>
        <v>3610.9109999999996</v>
      </c>
      <c r="F46" s="6">
        <f t="shared" si="1"/>
        <v>478.0959660741865</v>
      </c>
    </row>
    <row r="47" spans="1:6" ht="15">
      <c r="A47" s="16" t="s">
        <v>56</v>
      </c>
      <c r="B47" s="10" t="s">
        <v>57</v>
      </c>
      <c r="C47" s="11">
        <v>6087.227</v>
      </c>
      <c r="D47" s="11">
        <v>5316.866</v>
      </c>
      <c r="E47" s="6">
        <f t="shared" si="0"/>
        <v>-770.3609999999999</v>
      </c>
      <c r="F47" s="6">
        <f t="shared" si="1"/>
        <v>87.34463163604708</v>
      </c>
    </row>
    <row r="48" spans="1:6" ht="46.5">
      <c r="A48" s="16" t="s">
        <v>58</v>
      </c>
      <c r="B48" s="10" t="s">
        <v>59</v>
      </c>
      <c r="C48" s="11">
        <f>C49+C50</f>
        <v>9095.781</v>
      </c>
      <c r="D48" s="11">
        <f>D49+D50</f>
        <v>8581.539</v>
      </c>
      <c r="E48" s="6">
        <f t="shared" si="0"/>
        <v>-514.2420000000002</v>
      </c>
      <c r="F48" s="6">
        <f t="shared" si="1"/>
        <v>94.34636783801193</v>
      </c>
    </row>
    <row r="49" spans="1:6" ht="30.75">
      <c r="A49" s="16" t="s">
        <v>60</v>
      </c>
      <c r="B49" s="10" t="s">
        <v>61</v>
      </c>
      <c r="C49" s="11">
        <v>3337.869</v>
      </c>
      <c r="D49" s="11">
        <v>4173.571</v>
      </c>
      <c r="E49" s="6">
        <f t="shared" si="0"/>
        <v>835.7019999999998</v>
      </c>
      <c r="F49" s="6">
        <f t="shared" si="1"/>
        <v>125.0369921647614</v>
      </c>
    </row>
    <row r="50" spans="1:6" ht="30.75">
      <c r="A50" s="16" t="s">
        <v>62</v>
      </c>
      <c r="B50" s="10" t="s">
        <v>63</v>
      </c>
      <c r="C50" s="11">
        <v>5757.912</v>
      </c>
      <c r="D50" s="11">
        <v>4407.968</v>
      </c>
      <c r="E50" s="6">
        <f t="shared" si="0"/>
        <v>-1349.9440000000004</v>
      </c>
      <c r="F50" s="6">
        <f t="shared" si="1"/>
        <v>76.55497340007975</v>
      </c>
    </row>
    <row r="51" spans="1:6" ht="46.5">
      <c r="A51" s="16" t="s">
        <v>64</v>
      </c>
      <c r="B51" s="10" t="s">
        <v>65</v>
      </c>
      <c r="C51" s="11">
        <f>SUM(C52:C54)</f>
        <v>10826.43</v>
      </c>
      <c r="D51" s="11">
        <f>SUM(D52:D54)</f>
        <v>11421.423</v>
      </c>
      <c r="E51" s="6">
        <f t="shared" si="0"/>
        <v>594.9930000000004</v>
      </c>
      <c r="F51" s="6">
        <f t="shared" si="1"/>
        <v>105.49574513482285</v>
      </c>
    </row>
    <row r="52" spans="1:6" ht="123.75">
      <c r="A52" s="24" t="s">
        <v>66</v>
      </c>
      <c r="B52" s="25" t="s">
        <v>67</v>
      </c>
      <c r="C52" s="11">
        <v>1074.67</v>
      </c>
      <c r="D52" s="11">
        <v>5543.033</v>
      </c>
      <c r="E52" s="6">
        <f>D52-C52</f>
        <v>4468.363</v>
      </c>
      <c r="F52" s="6">
        <f>D52/C52*100</f>
        <v>515.7893120678907</v>
      </c>
    </row>
    <row r="53" spans="1:6" ht="61.5">
      <c r="A53" s="16" t="s">
        <v>68</v>
      </c>
      <c r="B53" s="10" t="s">
        <v>69</v>
      </c>
      <c r="C53" s="11">
        <v>9720.735</v>
      </c>
      <c r="D53" s="11">
        <v>5792.005</v>
      </c>
      <c r="E53" s="6">
        <f t="shared" si="0"/>
        <v>-3928.7300000000005</v>
      </c>
      <c r="F53" s="6">
        <f t="shared" si="1"/>
        <v>59.58402322458126</v>
      </c>
    </row>
    <row r="54" spans="1:6" ht="123.75">
      <c r="A54" s="16" t="s">
        <v>185</v>
      </c>
      <c r="B54" s="12" t="s">
        <v>186</v>
      </c>
      <c r="C54" s="11">
        <v>31.025</v>
      </c>
      <c r="D54" s="11">
        <v>86.385</v>
      </c>
      <c r="E54" s="6">
        <f>D54-C54</f>
        <v>55.36000000000001</v>
      </c>
      <c r="F54" s="6">
        <f>D54/C54*100</f>
        <v>278.43674456083806</v>
      </c>
    </row>
    <row r="55" spans="1:6" ht="30.75">
      <c r="A55" s="16" t="s">
        <v>70</v>
      </c>
      <c r="B55" s="10" t="s">
        <v>71</v>
      </c>
      <c r="C55" s="11">
        <f>C56</f>
        <v>77</v>
      </c>
      <c r="D55" s="11">
        <f>D56</f>
        <v>82</v>
      </c>
      <c r="E55" s="6">
        <f t="shared" si="0"/>
        <v>5</v>
      </c>
      <c r="F55" s="6">
        <f t="shared" si="1"/>
        <v>106.49350649350649</v>
      </c>
    </row>
    <row r="56" spans="1:6" ht="61.5">
      <c r="A56" s="16" t="s">
        <v>72</v>
      </c>
      <c r="B56" s="10" t="s">
        <v>73</v>
      </c>
      <c r="C56" s="11">
        <v>77</v>
      </c>
      <c r="D56" s="11">
        <v>82</v>
      </c>
      <c r="E56" s="6">
        <f t="shared" si="0"/>
        <v>5</v>
      </c>
      <c r="F56" s="6">
        <f t="shared" si="1"/>
        <v>106.49350649350649</v>
      </c>
    </row>
    <row r="57" spans="1:6" ht="30.75">
      <c r="A57" s="16" t="s">
        <v>74</v>
      </c>
      <c r="B57" s="10" t="s">
        <v>75</v>
      </c>
      <c r="C57" s="11">
        <f>SUM(C58:C75)</f>
        <v>36306.954</v>
      </c>
      <c r="D57" s="11">
        <f>SUM(D58:D75)</f>
        <v>37329.235</v>
      </c>
      <c r="E57" s="6">
        <f t="shared" si="0"/>
        <v>1022.2810000000027</v>
      </c>
      <c r="F57" s="6">
        <f t="shared" si="1"/>
        <v>102.81566170491747</v>
      </c>
    </row>
    <row r="58" spans="1:6" ht="139.5" hidden="1">
      <c r="A58" s="16" t="s">
        <v>76</v>
      </c>
      <c r="B58" s="10" t="s">
        <v>77</v>
      </c>
      <c r="C58" s="11">
        <v>0</v>
      </c>
      <c r="D58" s="11">
        <v>0</v>
      </c>
      <c r="E58" s="6">
        <f t="shared" si="0"/>
        <v>0</v>
      </c>
      <c r="F58" s="6" t="e">
        <f t="shared" si="1"/>
        <v>#DIV/0!</v>
      </c>
    </row>
    <row r="59" spans="1:6" ht="77.25">
      <c r="A59" s="26" t="s">
        <v>161</v>
      </c>
      <c r="B59" s="27" t="s">
        <v>78</v>
      </c>
      <c r="C59" s="11">
        <v>660.786</v>
      </c>
      <c r="D59" s="11">
        <v>586.933</v>
      </c>
      <c r="E59" s="6">
        <f>D59-C59</f>
        <v>-73.85299999999995</v>
      </c>
      <c r="F59" s="6">
        <f>D59/C59*100</f>
        <v>88.823461756151</v>
      </c>
    </row>
    <row r="60" spans="1:6" ht="93">
      <c r="A60" s="16" t="s">
        <v>187</v>
      </c>
      <c r="B60" s="10" t="s">
        <v>188</v>
      </c>
      <c r="C60" s="11">
        <v>363.393</v>
      </c>
      <c r="D60" s="11">
        <v>295.521</v>
      </c>
      <c r="E60" s="6">
        <f>D60-C60</f>
        <v>-67.87199999999996</v>
      </c>
      <c r="F60" s="6">
        <f>D60/C60*100</f>
        <v>81.32270021712031</v>
      </c>
    </row>
    <row r="61" spans="1:6" ht="108">
      <c r="A61" s="16" t="s">
        <v>189</v>
      </c>
      <c r="B61" s="10" t="s">
        <v>190</v>
      </c>
      <c r="C61" s="11">
        <v>10.5</v>
      </c>
      <c r="D61" s="11">
        <v>28.767</v>
      </c>
      <c r="E61" s="6">
        <f>D61-C61</f>
        <v>18.267</v>
      </c>
      <c r="F61" s="6">
        <f>D61/C61*100</f>
        <v>273.9714285714286</v>
      </c>
    </row>
    <row r="62" spans="1:6" ht="61.5" hidden="1">
      <c r="A62" s="26" t="s">
        <v>162</v>
      </c>
      <c r="B62" s="28" t="s">
        <v>142</v>
      </c>
      <c r="C62" s="11">
        <v>0</v>
      </c>
      <c r="D62" s="11">
        <v>0</v>
      </c>
      <c r="E62" s="6">
        <f>D62-C62</f>
        <v>0</v>
      </c>
      <c r="F62" s="6" t="e">
        <f>D62/C62*100</f>
        <v>#DIV/0!</v>
      </c>
    </row>
    <row r="63" spans="1:6" ht="61.5">
      <c r="A63" s="16" t="s">
        <v>191</v>
      </c>
      <c r="B63" s="10" t="s">
        <v>192</v>
      </c>
      <c r="C63" s="11">
        <v>0</v>
      </c>
      <c r="D63" s="11">
        <v>6.68</v>
      </c>
      <c r="E63" s="6">
        <f>D63-C63</f>
        <v>6.68</v>
      </c>
      <c r="F63" s="6"/>
    </row>
    <row r="64" spans="1:6" ht="201">
      <c r="A64" s="16" t="s">
        <v>79</v>
      </c>
      <c r="B64" s="10" t="s">
        <v>80</v>
      </c>
      <c r="C64" s="11">
        <v>512.236</v>
      </c>
      <c r="D64" s="11">
        <v>848.445</v>
      </c>
      <c r="E64" s="6">
        <f t="shared" si="0"/>
        <v>336.20900000000006</v>
      </c>
      <c r="F64" s="6">
        <f t="shared" si="1"/>
        <v>165.63556641860393</v>
      </c>
    </row>
    <row r="65" spans="1:6" ht="30.75">
      <c r="A65" s="16" t="s">
        <v>81</v>
      </c>
      <c r="B65" s="10" t="s">
        <v>82</v>
      </c>
      <c r="C65" s="11">
        <v>0</v>
      </c>
      <c r="D65" s="11">
        <v>60</v>
      </c>
      <c r="E65" s="6">
        <f t="shared" si="0"/>
        <v>60</v>
      </c>
      <c r="F65" s="6"/>
    </row>
    <row r="66" spans="1:6" ht="61.5">
      <c r="A66" s="16" t="s">
        <v>83</v>
      </c>
      <c r="B66" s="10" t="s">
        <v>84</v>
      </c>
      <c r="C66" s="11">
        <v>254.931</v>
      </c>
      <c r="D66" s="11">
        <v>169.626</v>
      </c>
      <c r="E66" s="6">
        <f t="shared" si="0"/>
        <v>-85.305</v>
      </c>
      <c r="F66" s="6">
        <f t="shared" si="1"/>
        <v>66.5380044011909</v>
      </c>
    </row>
    <row r="67" spans="1:6" ht="93">
      <c r="A67" s="16" t="s">
        <v>193</v>
      </c>
      <c r="B67" s="10" t="s">
        <v>194</v>
      </c>
      <c r="C67" s="11">
        <v>1088.006</v>
      </c>
      <c r="D67" s="11">
        <v>1194.621</v>
      </c>
      <c r="E67" s="6">
        <f>D67-C67</f>
        <v>106.61500000000001</v>
      </c>
      <c r="F67" s="6">
        <f>D67/C67*100</f>
        <v>109.79911875485982</v>
      </c>
    </row>
    <row r="68" spans="1:6" ht="46.5">
      <c r="A68" s="16" t="s">
        <v>85</v>
      </c>
      <c r="B68" s="10" t="s">
        <v>86</v>
      </c>
      <c r="C68" s="11">
        <v>26584.377</v>
      </c>
      <c r="D68" s="11">
        <v>27890.061</v>
      </c>
      <c r="E68" s="6">
        <f t="shared" si="0"/>
        <v>1305.684000000001</v>
      </c>
      <c r="F68" s="6">
        <f t="shared" si="1"/>
        <v>104.91147112456312</v>
      </c>
    </row>
    <row r="69" spans="1:6" ht="61.5">
      <c r="A69" s="16" t="s">
        <v>87</v>
      </c>
      <c r="B69" s="10" t="s">
        <v>88</v>
      </c>
      <c r="C69" s="11">
        <v>132.304</v>
      </c>
      <c r="D69" s="11">
        <v>164.791</v>
      </c>
      <c r="E69" s="6">
        <f t="shared" si="0"/>
        <v>32.486999999999995</v>
      </c>
      <c r="F69" s="6">
        <f t="shared" si="1"/>
        <v>124.55481315757649</v>
      </c>
    </row>
    <row r="70" spans="1:6" ht="93">
      <c r="A70" s="16" t="s">
        <v>89</v>
      </c>
      <c r="B70" s="10" t="s">
        <v>90</v>
      </c>
      <c r="C70" s="11">
        <v>505.888</v>
      </c>
      <c r="D70" s="11">
        <v>232.688</v>
      </c>
      <c r="E70" s="6">
        <f t="shared" si="0"/>
        <v>-273.2</v>
      </c>
      <c r="F70" s="6">
        <f t="shared" si="1"/>
        <v>45.9959516730976</v>
      </c>
    </row>
    <row r="71" spans="1:6" ht="30.75">
      <c r="A71" s="16" t="s">
        <v>195</v>
      </c>
      <c r="B71" s="12" t="s">
        <v>196</v>
      </c>
      <c r="C71" s="11">
        <v>0</v>
      </c>
      <c r="D71" s="11">
        <v>310.8</v>
      </c>
      <c r="E71" s="6">
        <f>D71-C71</f>
        <v>310.8</v>
      </c>
      <c r="F71" s="6"/>
    </row>
    <row r="72" spans="1:6" ht="93">
      <c r="A72" s="16" t="s">
        <v>91</v>
      </c>
      <c r="B72" s="10" t="s">
        <v>92</v>
      </c>
      <c r="C72" s="11">
        <v>5.709</v>
      </c>
      <c r="D72" s="11">
        <v>0</v>
      </c>
      <c r="E72" s="6">
        <f t="shared" si="0"/>
        <v>-5.709</v>
      </c>
      <c r="F72" s="6">
        <f t="shared" si="1"/>
        <v>0</v>
      </c>
    </row>
    <row r="73" spans="1:6" ht="108">
      <c r="A73" s="16" t="s">
        <v>197</v>
      </c>
      <c r="B73" s="10" t="s">
        <v>198</v>
      </c>
      <c r="C73" s="11">
        <v>891.741</v>
      </c>
      <c r="D73" s="11">
        <v>692.275</v>
      </c>
      <c r="E73" s="6">
        <f>D73-C73</f>
        <v>-199.466</v>
      </c>
      <c r="F73" s="6">
        <f>D73/C73*100</f>
        <v>77.63184601807028</v>
      </c>
    </row>
    <row r="74" spans="1:6" ht="123.75">
      <c r="A74" s="16" t="s">
        <v>93</v>
      </c>
      <c r="B74" s="10" t="s">
        <v>94</v>
      </c>
      <c r="C74" s="11">
        <v>3070.216</v>
      </c>
      <c r="D74" s="11">
        <v>161.05</v>
      </c>
      <c r="E74" s="6">
        <f t="shared" si="0"/>
        <v>-2909.1659999999997</v>
      </c>
      <c r="F74" s="6">
        <f t="shared" si="1"/>
        <v>5.245559270096957</v>
      </c>
    </row>
    <row r="75" spans="1:6" ht="46.5">
      <c r="A75" s="16" t="s">
        <v>95</v>
      </c>
      <c r="B75" s="10" t="s">
        <v>96</v>
      </c>
      <c r="C75" s="11">
        <v>2226.867</v>
      </c>
      <c r="D75" s="11">
        <v>4686.977</v>
      </c>
      <c r="E75" s="6">
        <f t="shared" si="0"/>
        <v>2460.1099999999997</v>
      </c>
      <c r="F75" s="6">
        <f t="shared" si="1"/>
        <v>210.47404267969304</v>
      </c>
    </row>
    <row r="76" spans="1:6" ht="15">
      <c r="A76" s="16" t="s">
        <v>97</v>
      </c>
      <c r="B76" s="10" t="s">
        <v>98</v>
      </c>
      <c r="C76" s="11">
        <f>C77+C78+C79</f>
        <v>58077.511999999995</v>
      </c>
      <c r="D76" s="11">
        <f>D77+D78+D79</f>
        <v>1149.648</v>
      </c>
      <c r="E76" s="6">
        <f t="shared" si="0"/>
        <v>-56927.863999999994</v>
      </c>
      <c r="F76" s="6">
        <f t="shared" si="1"/>
        <v>1.979506284635609</v>
      </c>
    </row>
    <row r="77" spans="1:6" ht="15">
      <c r="A77" s="16" t="s">
        <v>99</v>
      </c>
      <c r="B77" s="10" t="s">
        <v>100</v>
      </c>
      <c r="C77" s="11">
        <v>54895.096</v>
      </c>
      <c r="D77" s="11">
        <v>98.375</v>
      </c>
      <c r="E77" s="6">
        <f t="shared" si="0"/>
        <v>-54796.721</v>
      </c>
      <c r="F77" s="6">
        <f t="shared" si="1"/>
        <v>0.17920544305086925</v>
      </c>
    </row>
    <row r="78" spans="1:6" ht="15">
      <c r="A78" s="16" t="s">
        <v>101</v>
      </c>
      <c r="B78" s="10" t="s">
        <v>102</v>
      </c>
      <c r="C78" s="11">
        <v>3174.916</v>
      </c>
      <c r="D78" s="11">
        <v>1040.473</v>
      </c>
      <c r="E78" s="6">
        <f t="shared" si="0"/>
        <v>-2134.443</v>
      </c>
      <c r="F78" s="6">
        <f t="shared" si="1"/>
        <v>32.7716701796205</v>
      </c>
    </row>
    <row r="79" spans="1:6" ht="15">
      <c r="A79" s="16" t="s">
        <v>199</v>
      </c>
      <c r="B79" s="10" t="s">
        <v>200</v>
      </c>
      <c r="C79" s="11">
        <v>7.5</v>
      </c>
      <c r="D79" s="11">
        <v>10.8</v>
      </c>
      <c r="E79" s="6">
        <f>D79-C79</f>
        <v>3.3000000000000007</v>
      </c>
      <c r="F79" s="6">
        <f>D79/C79*100</f>
        <v>144.00000000000003</v>
      </c>
    </row>
    <row r="80" spans="1:6" ht="30">
      <c r="A80" s="15" t="s">
        <v>103</v>
      </c>
      <c r="B80" s="5" t="s">
        <v>104</v>
      </c>
      <c r="C80" s="18">
        <f>C81+C90+C95+C99+C102-0.1</f>
        <v>2512197.553</v>
      </c>
      <c r="D80" s="18">
        <f>D81+D90+D95+D99+D102</f>
        <v>2901883.3839999996</v>
      </c>
      <c r="E80" s="19">
        <f t="shared" si="0"/>
        <v>389685.8309999998</v>
      </c>
      <c r="F80" s="19">
        <f t="shared" si="1"/>
        <v>115.51175107764304</v>
      </c>
    </row>
    <row r="81" spans="1:6" ht="61.5">
      <c r="A81" s="16" t="s">
        <v>105</v>
      </c>
      <c r="B81" s="10" t="s">
        <v>106</v>
      </c>
      <c r="C81" s="11">
        <f>C82+C87+C88+C89</f>
        <v>3103074.7600000002</v>
      </c>
      <c r="D81" s="11">
        <f>D82+D87+D88+D89</f>
        <v>2856622.465</v>
      </c>
      <c r="E81" s="20">
        <f t="shared" si="0"/>
        <v>-246452.2950000004</v>
      </c>
      <c r="F81" s="20">
        <f t="shared" si="1"/>
        <v>92.05780349939103</v>
      </c>
    </row>
    <row r="82" spans="1:6" ht="30.75">
      <c r="A82" s="16" t="s">
        <v>107</v>
      </c>
      <c r="B82" s="10" t="s">
        <v>150</v>
      </c>
      <c r="C82" s="11">
        <f>SUM(C83:C86)</f>
        <v>2749577</v>
      </c>
      <c r="D82" s="11">
        <f>SUM(D83:D86)</f>
        <v>2405545.5</v>
      </c>
      <c r="E82" s="20">
        <f t="shared" si="0"/>
        <v>-344031.5</v>
      </c>
      <c r="F82" s="20">
        <f t="shared" si="1"/>
        <v>87.48783903851393</v>
      </c>
    </row>
    <row r="83" spans="1:6" ht="30.75">
      <c r="A83" s="16" t="s">
        <v>108</v>
      </c>
      <c r="B83" s="10" t="s">
        <v>151</v>
      </c>
      <c r="C83" s="11">
        <v>2734196</v>
      </c>
      <c r="D83" s="11">
        <v>2382763.5</v>
      </c>
      <c r="E83" s="20">
        <f t="shared" si="0"/>
        <v>-351432.5</v>
      </c>
      <c r="F83" s="20">
        <f t="shared" si="1"/>
        <v>87.1467700194134</v>
      </c>
    </row>
    <row r="84" spans="1:6" ht="46.5">
      <c r="A84" s="16" t="s">
        <v>109</v>
      </c>
      <c r="B84" s="10" t="s">
        <v>152</v>
      </c>
      <c r="C84" s="11">
        <v>15381</v>
      </c>
      <c r="D84" s="11">
        <v>0</v>
      </c>
      <c r="E84" s="20">
        <f t="shared" si="0"/>
        <v>-15381</v>
      </c>
      <c r="F84" s="20">
        <f t="shared" si="1"/>
        <v>0</v>
      </c>
    </row>
    <row r="85" spans="1:6" ht="61.5">
      <c r="A85" s="16" t="s">
        <v>153</v>
      </c>
      <c r="B85" s="10" t="s">
        <v>154</v>
      </c>
      <c r="C85" s="11">
        <v>0</v>
      </c>
      <c r="D85" s="11">
        <v>22782</v>
      </c>
      <c r="E85" s="20">
        <f t="shared" si="0"/>
        <v>22782</v>
      </c>
      <c r="F85" s="20"/>
    </row>
    <row r="86" spans="1:6" ht="15" hidden="1">
      <c r="A86" s="16" t="s">
        <v>155</v>
      </c>
      <c r="B86" s="10" t="s">
        <v>156</v>
      </c>
      <c r="C86" s="11">
        <v>0</v>
      </c>
      <c r="D86" s="11">
        <v>0</v>
      </c>
      <c r="E86" s="20">
        <f t="shared" si="0"/>
        <v>0</v>
      </c>
      <c r="F86" s="20" t="e">
        <f t="shared" si="1"/>
        <v>#DIV/0!</v>
      </c>
    </row>
    <row r="87" spans="1:6" ht="46.5">
      <c r="A87" s="16" t="s">
        <v>110</v>
      </c>
      <c r="B87" s="10" t="s">
        <v>157</v>
      </c>
      <c r="C87" s="11">
        <v>14795.125</v>
      </c>
      <c r="D87" s="11">
        <v>76983.954</v>
      </c>
      <c r="E87" s="20">
        <f t="shared" si="0"/>
        <v>62188.829</v>
      </c>
      <c r="F87" s="20">
        <f t="shared" si="1"/>
        <v>520.3332449033044</v>
      </c>
    </row>
    <row r="88" spans="1:6" ht="30.75">
      <c r="A88" s="16" t="s">
        <v>111</v>
      </c>
      <c r="B88" s="10" t="s">
        <v>158</v>
      </c>
      <c r="C88" s="11">
        <v>333429.557</v>
      </c>
      <c r="D88" s="11">
        <v>285913.045</v>
      </c>
      <c r="E88" s="20">
        <f t="shared" si="0"/>
        <v>-47516.51199999999</v>
      </c>
      <c r="F88" s="20">
        <f t="shared" si="1"/>
        <v>85.7491602041747</v>
      </c>
    </row>
    <row r="89" spans="1:6" ht="15">
      <c r="A89" s="16" t="s">
        <v>112</v>
      </c>
      <c r="B89" s="10" t="s">
        <v>159</v>
      </c>
      <c r="C89" s="11">
        <v>5273.078</v>
      </c>
      <c r="D89" s="11">
        <v>88179.966</v>
      </c>
      <c r="E89" s="20">
        <f t="shared" si="0"/>
        <v>82906.888</v>
      </c>
      <c r="F89" s="20">
        <f t="shared" si="1"/>
        <v>1672.2674309008892</v>
      </c>
    </row>
    <row r="90" spans="1:6" ht="75">
      <c r="A90" s="15" t="s">
        <v>113</v>
      </c>
      <c r="B90" s="5" t="s">
        <v>114</v>
      </c>
      <c r="C90" s="17">
        <f>C91</f>
        <v>36.97699999999986</v>
      </c>
      <c r="D90" s="17">
        <f>D91</f>
        <v>32889.104</v>
      </c>
      <c r="E90" s="7">
        <f t="shared" si="0"/>
        <v>32852.127</v>
      </c>
      <c r="F90" s="7">
        <f t="shared" si="1"/>
        <v>88944.76025637591</v>
      </c>
    </row>
    <row r="91" spans="1:6" ht="61.5">
      <c r="A91" s="16" t="s">
        <v>115</v>
      </c>
      <c r="B91" s="10" t="s">
        <v>116</v>
      </c>
      <c r="C91" s="11">
        <f>SUM(C92:C94)</f>
        <v>36.97699999999986</v>
      </c>
      <c r="D91" s="11">
        <f>SUM(D92:D94)</f>
        <v>32889.104</v>
      </c>
      <c r="E91" s="6">
        <f t="shared" si="0"/>
        <v>32852.127</v>
      </c>
      <c r="F91" s="6">
        <f t="shared" si="1"/>
        <v>88944.76025637591</v>
      </c>
    </row>
    <row r="92" spans="1:6" ht="77.25">
      <c r="A92" s="16" t="s">
        <v>117</v>
      </c>
      <c r="B92" s="10" t="s">
        <v>118</v>
      </c>
      <c r="C92" s="11">
        <v>-1123.574</v>
      </c>
      <c r="D92" s="11">
        <v>0</v>
      </c>
      <c r="E92" s="6">
        <f t="shared" si="0"/>
        <v>1123.574</v>
      </c>
      <c r="F92" s="6">
        <f t="shared" si="1"/>
        <v>0</v>
      </c>
    </row>
    <row r="93" spans="1:6" ht="123.75" hidden="1">
      <c r="A93" s="16" t="s">
        <v>145</v>
      </c>
      <c r="B93" s="12" t="s">
        <v>146</v>
      </c>
      <c r="C93" s="11">
        <v>0</v>
      </c>
      <c r="D93" s="11">
        <v>0</v>
      </c>
      <c r="E93" s="6">
        <f>D93-C93</f>
        <v>0</v>
      </c>
      <c r="F93" s="6" t="e">
        <f>D93/C93*100</f>
        <v>#DIV/0!</v>
      </c>
    </row>
    <row r="94" spans="1:6" ht="186">
      <c r="A94" s="16" t="s">
        <v>160</v>
      </c>
      <c r="B94" s="10" t="s">
        <v>119</v>
      </c>
      <c r="C94" s="11">
        <v>1160.551</v>
      </c>
      <c r="D94" s="11">
        <v>32889.104</v>
      </c>
      <c r="E94" s="6">
        <f t="shared" si="0"/>
        <v>31728.553</v>
      </c>
      <c r="F94" s="6">
        <f t="shared" si="1"/>
        <v>2833.921473506981</v>
      </c>
    </row>
    <row r="95" spans="1:6" ht="30">
      <c r="A95" s="15" t="s">
        <v>120</v>
      </c>
      <c r="B95" s="5" t="s">
        <v>121</v>
      </c>
      <c r="C95" s="17">
        <f>SUM(C96:C98)</f>
        <v>57176.46</v>
      </c>
      <c r="D95" s="17">
        <f>SUM(D96:D98)</f>
        <v>4402.665</v>
      </c>
      <c r="E95" s="7">
        <f t="shared" si="0"/>
        <v>-52773.795</v>
      </c>
      <c r="F95" s="7">
        <f t="shared" si="1"/>
        <v>7.700135685210312</v>
      </c>
    </row>
    <row r="96" spans="1:6" ht="46.5">
      <c r="A96" s="16" t="s">
        <v>122</v>
      </c>
      <c r="B96" s="10" t="s">
        <v>123</v>
      </c>
      <c r="C96" s="11">
        <v>57169.96</v>
      </c>
      <c r="D96" s="11">
        <v>3547.465</v>
      </c>
      <c r="E96" s="6">
        <f t="shared" si="0"/>
        <v>-53622.494999999995</v>
      </c>
      <c r="F96" s="6">
        <f t="shared" si="1"/>
        <v>6.20512066127036</v>
      </c>
    </row>
    <row r="97" spans="1:6" ht="30.75">
      <c r="A97" s="29" t="s">
        <v>201</v>
      </c>
      <c r="B97" s="10" t="s">
        <v>202</v>
      </c>
      <c r="C97" s="11">
        <v>1.5</v>
      </c>
      <c r="D97" s="11">
        <v>855.2</v>
      </c>
      <c r="E97" s="6">
        <f>D97-C97</f>
        <v>853.7</v>
      </c>
      <c r="F97" s="6">
        <f>D97/C97*100</f>
        <v>57013.333333333336</v>
      </c>
    </row>
    <row r="98" spans="1:6" ht="30.75">
      <c r="A98" s="29" t="s">
        <v>203</v>
      </c>
      <c r="B98" s="10" t="s">
        <v>204</v>
      </c>
      <c r="C98" s="11">
        <v>5</v>
      </c>
      <c r="D98" s="11">
        <v>0</v>
      </c>
      <c r="E98" s="6">
        <f>D98-C98</f>
        <v>-5</v>
      </c>
      <c r="F98" s="6">
        <f>D98/C98*100</f>
        <v>0</v>
      </c>
    </row>
    <row r="99" spans="1:6" ht="180">
      <c r="A99" s="15" t="s">
        <v>124</v>
      </c>
      <c r="B99" s="5" t="s">
        <v>125</v>
      </c>
      <c r="C99" s="17">
        <f>C100+C101</f>
        <v>3001.065</v>
      </c>
      <c r="D99" s="17">
        <f>D100+D101</f>
        <v>22978.137</v>
      </c>
      <c r="E99" s="7">
        <f t="shared" si="0"/>
        <v>19977.072</v>
      </c>
      <c r="F99" s="7">
        <f t="shared" si="1"/>
        <v>765.6660885385688</v>
      </c>
    </row>
    <row r="100" spans="1:6" ht="108" hidden="1">
      <c r="A100" s="16" t="s">
        <v>126</v>
      </c>
      <c r="B100" s="10" t="s">
        <v>127</v>
      </c>
      <c r="C100" s="11">
        <v>0</v>
      </c>
      <c r="D100" s="11">
        <v>0</v>
      </c>
      <c r="E100" s="6">
        <f t="shared" si="0"/>
        <v>0</v>
      </c>
      <c r="F100" s="6" t="e">
        <f t="shared" si="1"/>
        <v>#DIV/0!</v>
      </c>
    </row>
    <row r="101" spans="1:6" ht="61.5">
      <c r="A101" s="16" t="s">
        <v>128</v>
      </c>
      <c r="B101" s="10" t="s">
        <v>129</v>
      </c>
      <c r="C101" s="11">
        <v>3001.065</v>
      </c>
      <c r="D101" s="11">
        <v>22978.137</v>
      </c>
      <c r="E101" s="6">
        <f t="shared" si="0"/>
        <v>19977.072</v>
      </c>
      <c r="F101" s="6">
        <f t="shared" si="1"/>
        <v>765.6660885385688</v>
      </c>
    </row>
    <row r="102" spans="1:6" ht="90">
      <c r="A102" s="15" t="s">
        <v>130</v>
      </c>
      <c r="B102" s="5" t="s">
        <v>131</v>
      </c>
      <c r="C102" s="17">
        <f>C103</f>
        <v>-651091.609</v>
      </c>
      <c r="D102" s="17">
        <f>D103</f>
        <v>-15008.987</v>
      </c>
      <c r="E102" s="7">
        <f t="shared" si="0"/>
        <v>636082.6220000001</v>
      </c>
      <c r="F102" s="7">
        <f t="shared" si="1"/>
        <v>2.3052035677517075</v>
      </c>
    </row>
    <row r="103" spans="1:6" ht="77.25">
      <c r="A103" s="16" t="s">
        <v>132</v>
      </c>
      <c r="B103" s="10" t="s">
        <v>133</v>
      </c>
      <c r="C103" s="11">
        <v>-651091.609</v>
      </c>
      <c r="D103" s="11">
        <v>-15008.987</v>
      </c>
      <c r="E103" s="6">
        <f>D103-C103</f>
        <v>636082.6220000001</v>
      </c>
      <c r="F103" s="6">
        <f>D103/C103*100</f>
        <v>2.3052035677517075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2755905511811024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2017-04-24T04:54:43Z</cp:lastPrinted>
  <dcterms:created xsi:type="dcterms:W3CDTF">2016-04-25T02:35:52Z</dcterms:created>
  <dcterms:modified xsi:type="dcterms:W3CDTF">2017-04-24T04:54:44Z</dcterms:modified>
  <cp:category/>
  <cp:version/>
  <cp:contentType/>
  <cp:contentStatus/>
</cp:coreProperties>
</file>