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120" windowWidth="18996" windowHeight="7224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РА'!$A$1:$F$108</definedName>
  </definedNames>
  <calcPr fullCalcOnLoad="1"/>
</workbook>
</file>

<file path=xl/comments1.xml><?xml version="1.0" encoding="utf-8"?>
<comments xmlns="http://schemas.openxmlformats.org/spreadsheetml/2006/main">
  <authors>
    <author>Лунина</author>
  </authors>
  <commentList>
    <comment ref="D3" authorId="0">
      <text>
        <r>
          <rPr>
            <b/>
            <sz val="9"/>
            <rFont val="Tahoma"/>
            <family val="2"/>
          </rPr>
          <t>Лунина:</t>
        </r>
        <r>
          <rPr>
            <sz val="9"/>
            <rFont val="Tahoma"/>
            <family val="2"/>
          </rPr>
          <t xml:space="preserve">
по мес.отчету</t>
        </r>
      </text>
    </comment>
  </commentList>
</comments>
</file>

<file path=xl/sharedStrings.xml><?xml version="1.0" encoding="utf-8"?>
<sst xmlns="http://schemas.openxmlformats.org/spreadsheetml/2006/main" count="215" uniqueCount="215">
  <si>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</si>
  <si>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</si>
  <si>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</si>
  <si>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</si>
  <si>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</si>
  <si>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</si>
  <si>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</si>
  <si>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</si>
  <si>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</si>
  <si>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</si>
  <si>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</si>
  <si>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</si>
  <si>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</si>
  <si>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</si>
  <si>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</si>
  <si>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</si>
  <si>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</si>
  <si>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</si>
  <si>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</si>
  <si>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</si>
  <si>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</si>
  <si>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</si>
  <si>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</si>
  <si>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</si>
  <si>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</si>
  <si>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</si>
  <si>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</si>
  <si>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</si>
  <si>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</si>
  <si>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</si>
  <si>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</si>
  <si>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</si>
  <si>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</si>
  <si>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</si>
  <si>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</si>
  <si>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 на прибыль организаций, зачислявшийся до 1 января 2005 года в местные бюджеты</t>
  </si>
  <si>
    <t>00010901000000000110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</si>
  <si>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</si>
  <si>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</si>
  <si>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</si>
  <si>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</si>
  <si>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</si>
  <si>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</si>
  <si>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</si>
  <si>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</si>
  <si>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</si>
  <si>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</si>
  <si>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</si>
  <si>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</si>
  <si>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</si>
  <si>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</si>
  <si>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</si>
  <si>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</si>
  <si>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</si>
  <si>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</si>
  <si>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</si>
  <si>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</si>
  <si>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</si>
  <si>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</si>
  <si>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</si>
  <si>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</si>
  <si>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</si>
  <si>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</si>
  <si>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</si>
  <si>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</si>
  <si>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</si>
  <si>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</si>
  <si>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</si>
  <si>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</si>
  <si>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</si>
  <si>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</si>
  <si>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</si>
  <si>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</si>
  <si>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</si>
  <si>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</si>
  <si>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</si>
  <si>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</si>
  <si>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</si>
  <si>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</si>
  <si>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</si>
  <si>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</si>
  <si>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</si>
  <si>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</si>
  <si>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</si>
  <si>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</si>
  <si>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</si>
  <si>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</si>
  <si>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</si>
  <si>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</si>
  <si>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</si>
  <si>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</si>
  <si>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</si>
  <si>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</si>
  <si>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</si>
  <si>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</si>
  <si>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</si>
  <si>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</si>
  <si>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</si>
  <si>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</si>
  <si>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</si>
  <si>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</si>
  <si>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</si>
  <si>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</si>
  <si>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</si>
  <si>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</si>
  <si>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</si>
  <si>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</si>
  <si>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</si>
  <si>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</si>
  <si>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</si>
  <si>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</si>
  <si>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</si>
  <si>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</si>
  <si>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</si>
  <si>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</si>
  <si>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</si>
  <si>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</si>
  <si>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</si>
  <si>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</si>
  <si>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</si>
  <si>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</si>
  <si>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</si>
  <si>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</si>
  <si>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</si>
  <si>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</si>
  <si>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</si>
  <si>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</si>
  <si>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</si>
  <si>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</si>
  <si>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</si>
  <si>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</si>
  <si>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</si>
  <si>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</si>
  <si>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</si>
  <si>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</si>
  <si>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</si>
  <si>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</si>
  <si>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</si>
  <si>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</si>
  <si>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</si>
  <si>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Платежи за пользование природными ресурсами</t>
  </si>
  <si>
    <t>00010903000000000110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</si>
  <si>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</si>
  <si>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</si>
  <si>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</si>
  <si>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</si>
  <si>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00020302030020000180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</si>
  <si>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</si>
  <si>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</si>
  <si>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</si>
  <si>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</si>
  <si>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</si>
  <si>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</si>
  <si>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</si>
  <si>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</si>
  <si>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</si>
  <si>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</si>
  <si>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</si>
  <si>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</si>
  <si>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</si>
  <si>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</si>
  <si>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</si>
  <si>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</si>
  <si>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</si>
  <si>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</si>
  <si>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</si>
  <si>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</si>
  <si>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</si>
  <si>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</si>
  <si>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</si>
  <si>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</si>
  <si>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</si>
  <si>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</si>
  <si>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</si>
  <si>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</si>
  <si>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</si>
  <si>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</si>
  <si>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</si>
  <si>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проедприятий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</si>
  <si>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</si>
  <si>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</si>
  <si>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</si>
  <si>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</si>
  <si>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</si>
  <si>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</si>
  <si>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</si>
  <si>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</si>
  <si>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</si>
  <si>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</si>
  <si>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</si>
  <si>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</si>
  <si>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</si>
  <si>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</si>
  <si>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</si>
  <si>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</si>
  <si>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</si>
  <si>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Средства самообложения граждан</t>
  </si>
  <si>
    <t>00011714000000000180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</si>
  <si>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</si>
  <si>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</si>
  <si>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</si>
  <si>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</si>
  <si>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</si>
  <si>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</si>
  <si>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</si>
  <si>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</si>
  <si>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00011641000010000140</t>
  </si>
  <si>
    <t>Денежные взыскания (штрафы) за нарушение законодательства Российской Федерации об электроэнергетике</t>
  </si>
  <si>
    <t>00020400000000000000</t>
  </si>
  <si>
    <t>Безвозмездные поступления от негосударственных организаций</t>
  </si>
  <si>
    <t>Сведения об исполнении консолидированного бюджета Республики Алтай за 2017 год по видам доходов  в сравнении с 2016 годом</t>
  </si>
  <si>
    <t>Исполнено на 01.01.2017 года</t>
  </si>
  <si>
    <t>Исполнено на 01.01.2018 года</t>
  </si>
  <si>
    <t>00011623000000000140</t>
  </si>
  <si>
    <t>Доходы от возмещения ущерба при возникновении страховых случаев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</si>
</sst>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Alignment="1">
      <alignment horizontal="center" vertical="center"/>
    </xf>
    <xf numFmtId="0" fontId="6" fillId="33" borderId="12" xfId="0" applyFont="1" applyFill="1" applyBorder="1" applyAlignment="1">
      <alignment horizontal="justify" vertical="top" wrapText="1"/>
    </xf>
    <xf numFmtId="49" fontId="6" fillId="33" borderId="0" xfId="0" applyNumberFormat="1" applyFont="1" applyFill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center"/>
    </xf>
    <xf numFmtId="183" fontId="6" fillId="33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183" fontId="5" fillId="33" borderId="12" xfId="0" applyNumberFormat="1" applyFont="1" applyFill="1" applyBorder="1" applyAlignment="1">
      <alignment horizontal="center" vertical="center"/>
    </xf>
    <xf numFmtId="0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6" fillId="0" borderId="14" xfId="34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="80" zoomScaleNormal="80" zoomScalePageLayoutView="0" workbookViewId="0" topLeftCell="A1">
      <pane xSplit="2" ySplit="4" topLeftCell="C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5" sqref="H45"/>
    </sheetView>
  </sheetViews>
  <sheetFormatPr defaultColWidth="8.7109375" defaultRowHeight="15"/>
  <cols>
    <col min="1" max="1" width="39.421875" style="10" customWidth="1"/>
    <col min="2" max="2" width="28.57421875" style="5" customWidth="1"/>
    <col min="3" max="3" width="18.7109375" style="1" customWidth="1"/>
    <col min="4" max="4" width="19.7109375" style="1" customWidth="1"/>
    <col min="5" max="5" width="15.7109375" style="1" bestFit="1" customWidth="1"/>
    <col min="6" max="6" width="13.281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71093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35" t="s">
        <v>210</v>
      </c>
      <c r="B1" s="36"/>
      <c r="C1" s="36"/>
      <c r="D1" s="36"/>
      <c r="E1" s="36"/>
      <c r="F1" s="36"/>
      <c r="G1" s="15"/>
    </row>
    <row r="2" spans="1:6" ht="15.75">
      <c r="A2" s="11"/>
      <c r="B2" s="6"/>
      <c r="C2" s="29"/>
      <c r="D2" s="29"/>
      <c r="F2" s="3" t="s">
        <v>139</v>
      </c>
    </row>
    <row r="3" spans="1:6" ht="22.5" customHeight="1">
      <c r="A3" s="31" t="s">
        <v>134</v>
      </c>
      <c r="B3" s="37" t="s">
        <v>135</v>
      </c>
      <c r="C3" s="38" t="s">
        <v>211</v>
      </c>
      <c r="D3" s="38" t="s">
        <v>212</v>
      </c>
      <c r="E3" s="33" t="s">
        <v>136</v>
      </c>
      <c r="F3" s="34"/>
    </row>
    <row r="4" spans="1:6" s="2" customFormat="1" ht="60" customHeight="1">
      <c r="A4" s="32"/>
      <c r="B4" s="32"/>
      <c r="C4" s="39"/>
      <c r="D4" s="39"/>
      <c r="E4" s="8" t="s">
        <v>137</v>
      </c>
      <c r="F4" s="7" t="s">
        <v>138</v>
      </c>
    </row>
    <row r="5" spans="1:6" ht="15">
      <c r="A5" s="14" t="s">
        <v>0</v>
      </c>
      <c r="B5" s="7" t="s">
        <v>1</v>
      </c>
      <c r="C5" s="24">
        <f>C6+C84</f>
        <v>17087484.10168</v>
      </c>
      <c r="D5" s="24">
        <f>D6+D84</f>
        <v>17578395.832870003</v>
      </c>
      <c r="E5" s="24">
        <f>D5-C5</f>
        <v>490911.73119000345</v>
      </c>
      <c r="F5" s="24">
        <f>D5/C5*100</f>
        <v>102.87293160461076</v>
      </c>
    </row>
    <row r="6" spans="1:6" ht="30.75">
      <c r="A6" s="12" t="s">
        <v>2</v>
      </c>
      <c r="B6" s="4" t="s">
        <v>3</v>
      </c>
      <c r="C6" s="30">
        <f>C7+C37+0.1</f>
        <v>5118560.4256799985</v>
      </c>
      <c r="D6" s="25">
        <f>D7+D37</f>
        <v>5408379.738870001</v>
      </c>
      <c r="E6" s="25">
        <f aca="true" t="shared" si="0" ref="E6:E107">D6-C6</f>
        <v>289819.3131900029</v>
      </c>
      <c r="F6" s="25">
        <f aca="true" t="shared" si="1" ref="F6:F107">D6/C6*100</f>
        <v>105.662125462776</v>
      </c>
    </row>
    <row r="7" spans="1:6" ht="15">
      <c r="A7" s="12" t="s">
        <v>4</v>
      </c>
      <c r="B7" s="4"/>
      <c r="C7" s="30">
        <f>C8+C11+C13+C18+C23+C26+C31</f>
        <v>4693421.370679999</v>
      </c>
      <c r="D7" s="25">
        <f>D8+D11+D13+D18+D23+D26+D31</f>
        <v>4954768.816870001</v>
      </c>
      <c r="E7" s="25">
        <f t="shared" si="0"/>
        <v>261347.44619000237</v>
      </c>
      <c r="F7" s="25">
        <f t="shared" si="1"/>
        <v>105.5683780668544</v>
      </c>
    </row>
    <row r="8" spans="1:6" ht="15">
      <c r="A8" s="13" t="s">
        <v>5</v>
      </c>
      <c r="B8" s="7" t="s">
        <v>6</v>
      </c>
      <c r="C8" s="28">
        <f>SUM(C9:C10)</f>
        <v>2873664.777</v>
      </c>
      <c r="D8" s="24">
        <f>D9+D10</f>
        <v>3225772.23</v>
      </c>
      <c r="E8" s="24">
        <f t="shared" si="0"/>
        <v>352107.4530000002</v>
      </c>
      <c r="F8" s="24">
        <f t="shared" si="1"/>
        <v>112.2529063173328</v>
      </c>
    </row>
    <row r="9" spans="1:6" ht="15">
      <c r="A9" s="13" t="s">
        <v>7</v>
      </c>
      <c r="B9" s="7" t="s">
        <v>8</v>
      </c>
      <c r="C9" s="28">
        <v>728457.729</v>
      </c>
      <c r="D9" s="24">
        <v>878070.074</v>
      </c>
      <c r="E9" s="24">
        <f t="shared" si="0"/>
        <v>149612.34499999997</v>
      </c>
      <c r="F9" s="24">
        <f t="shared" si="1"/>
        <v>120.53823290548131</v>
      </c>
    </row>
    <row r="10" spans="1:6" ht="15">
      <c r="A10" s="13" t="s">
        <v>9</v>
      </c>
      <c r="B10" s="7" t="s">
        <v>10</v>
      </c>
      <c r="C10" s="28">
        <v>2145207.048</v>
      </c>
      <c r="D10" s="24">
        <v>2347702.156</v>
      </c>
      <c r="E10" s="24">
        <f t="shared" si="0"/>
        <v>202495.108</v>
      </c>
      <c r="F10" s="24">
        <f t="shared" si="1"/>
        <v>109.43942022700273</v>
      </c>
    </row>
    <row r="11" spans="1:6" ht="62.25">
      <c r="A11" s="13" t="s">
        <v>11</v>
      </c>
      <c r="B11" s="7" t="s">
        <v>12</v>
      </c>
      <c r="C11" s="28">
        <f>C12</f>
        <v>775334.8</v>
      </c>
      <c r="D11" s="24">
        <f>D12</f>
        <v>703004.615</v>
      </c>
      <c r="E11" s="24">
        <f t="shared" si="0"/>
        <v>-72330.18500000006</v>
      </c>
      <c r="F11" s="24">
        <f t="shared" si="1"/>
        <v>90.67110298673553</v>
      </c>
    </row>
    <row r="12" spans="1:6" ht="46.5">
      <c r="A12" s="13" t="s">
        <v>13</v>
      </c>
      <c r="B12" s="7" t="s">
        <v>14</v>
      </c>
      <c r="C12" s="28">
        <v>775334.8</v>
      </c>
      <c r="D12" s="24">
        <v>703004.615</v>
      </c>
      <c r="E12" s="24">
        <f t="shared" si="0"/>
        <v>-72330.18500000006</v>
      </c>
      <c r="F12" s="24">
        <f t="shared" si="1"/>
        <v>90.67110298673553</v>
      </c>
    </row>
    <row r="13" spans="1:6" ht="15">
      <c r="A13" s="13" t="s">
        <v>15</v>
      </c>
      <c r="B13" s="7" t="s">
        <v>16</v>
      </c>
      <c r="C13" s="28">
        <f>SUM(C14:C17)</f>
        <v>387190.153</v>
      </c>
      <c r="D13" s="28">
        <f>SUM(D14:D17)</f>
        <v>394655.91099999996</v>
      </c>
      <c r="E13" s="24">
        <f t="shared" si="0"/>
        <v>7465.7579999999725</v>
      </c>
      <c r="F13" s="24">
        <f t="shared" si="1"/>
        <v>101.92818901569534</v>
      </c>
    </row>
    <row r="14" spans="1:6" ht="31.5" customHeight="1">
      <c r="A14" s="13" t="s">
        <v>160</v>
      </c>
      <c r="B14" s="7" t="s">
        <v>161</v>
      </c>
      <c r="C14" s="28">
        <v>272437.66</v>
      </c>
      <c r="D14" s="24">
        <v>290691.664</v>
      </c>
      <c r="E14" s="24">
        <f>D14-C14</f>
        <v>18254.004000000015</v>
      </c>
      <c r="F14" s="24">
        <f>D14/C14*100</f>
        <v>106.70024988468923</v>
      </c>
    </row>
    <row r="15" spans="1:6" ht="30.75">
      <c r="A15" s="13" t="s">
        <v>162</v>
      </c>
      <c r="B15" s="7" t="s">
        <v>163</v>
      </c>
      <c r="C15" s="28">
        <v>94808.143</v>
      </c>
      <c r="D15" s="24">
        <v>86163.988</v>
      </c>
      <c r="E15" s="24">
        <f>D15-C15</f>
        <v>-8644.154999999999</v>
      </c>
      <c r="F15" s="24">
        <f>D15/C15*100</f>
        <v>90.88247620249244</v>
      </c>
    </row>
    <row r="16" spans="1:6" ht="15">
      <c r="A16" s="13" t="s">
        <v>17</v>
      </c>
      <c r="B16" s="7" t="s">
        <v>18</v>
      </c>
      <c r="C16" s="28">
        <v>19364.944</v>
      </c>
      <c r="D16" s="24">
        <v>16343.605</v>
      </c>
      <c r="E16" s="24">
        <f>D16-C16</f>
        <v>-3021.339</v>
      </c>
      <c r="F16" s="24">
        <f>D16/C16*100</f>
        <v>84.39789446331474</v>
      </c>
    </row>
    <row r="17" spans="1:6" ht="46.5">
      <c r="A17" s="13" t="s">
        <v>164</v>
      </c>
      <c r="B17" s="7" t="s">
        <v>165</v>
      </c>
      <c r="C17" s="28">
        <v>579.406</v>
      </c>
      <c r="D17" s="24">
        <v>1456.654</v>
      </c>
      <c r="E17" s="24">
        <f>D17-C17</f>
        <v>877.248</v>
      </c>
      <c r="F17" s="24">
        <f>D17/C17*100</f>
        <v>251.40471448345377</v>
      </c>
    </row>
    <row r="18" spans="1:6" ht="15">
      <c r="A18" s="13" t="s">
        <v>19</v>
      </c>
      <c r="B18" s="7" t="s">
        <v>20</v>
      </c>
      <c r="C18" s="28">
        <f>SUM(C19:C22)</f>
        <v>562471.3</v>
      </c>
      <c r="D18" s="28">
        <f>SUM(D19:D22)</f>
        <v>531525.046</v>
      </c>
      <c r="E18" s="24">
        <f t="shared" si="0"/>
        <v>-30946.254000000074</v>
      </c>
      <c r="F18" s="24">
        <f t="shared" si="1"/>
        <v>94.49816301738416</v>
      </c>
    </row>
    <row r="19" spans="1:6" ht="15">
      <c r="A19" s="13" t="s">
        <v>166</v>
      </c>
      <c r="B19" s="7" t="s">
        <v>167</v>
      </c>
      <c r="C19" s="28">
        <v>30705.7</v>
      </c>
      <c r="D19" s="24">
        <v>42971.202</v>
      </c>
      <c r="E19" s="24">
        <f aca="true" t="shared" si="2" ref="E19:E25">D19-C19</f>
        <v>12265.501999999997</v>
      </c>
      <c r="F19" s="24">
        <f aca="true" t="shared" si="3" ref="F19:F25">D19/C19*100</f>
        <v>139.94535867933314</v>
      </c>
    </row>
    <row r="20" spans="1:6" ht="15">
      <c r="A20" s="13" t="s">
        <v>21</v>
      </c>
      <c r="B20" s="7" t="s">
        <v>22</v>
      </c>
      <c r="C20" s="28">
        <v>291644.3</v>
      </c>
      <c r="D20" s="24">
        <v>260636.061</v>
      </c>
      <c r="E20" s="24">
        <f t="shared" si="2"/>
        <v>-31008.239</v>
      </c>
      <c r="F20" s="24">
        <f t="shared" si="3"/>
        <v>89.3677884326901</v>
      </c>
    </row>
    <row r="21" spans="1:6" ht="15">
      <c r="A21" s="13" t="s">
        <v>23</v>
      </c>
      <c r="B21" s="7" t="s">
        <v>24</v>
      </c>
      <c r="C21" s="28">
        <v>109369.7</v>
      </c>
      <c r="D21" s="24">
        <v>118768.503</v>
      </c>
      <c r="E21" s="24">
        <f t="shared" si="2"/>
        <v>9398.803</v>
      </c>
      <c r="F21" s="24">
        <f t="shared" si="3"/>
        <v>108.59360773596343</v>
      </c>
    </row>
    <row r="22" spans="1:6" ht="15">
      <c r="A22" s="13" t="s">
        <v>168</v>
      </c>
      <c r="B22" s="7" t="s">
        <v>169</v>
      </c>
      <c r="C22" s="28">
        <v>130751.6</v>
      </c>
      <c r="D22" s="24">
        <v>109149.28</v>
      </c>
      <c r="E22" s="24">
        <f t="shared" si="2"/>
        <v>-21602.320000000007</v>
      </c>
      <c r="F22" s="24">
        <f t="shared" si="3"/>
        <v>83.4783513165422</v>
      </c>
    </row>
    <row r="23" spans="1:6" ht="46.5">
      <c r="A23" s="13" t="s">
        <v>25</v>
      </c>
      <c r="B23" s="7" t="s">
        <v>26</v>
      </c>
      <c r="C23" s="28">
        <f>SUM(C24:C25)</f>
        <v>33877.6</v>
      </c>
      <c r="D23" s="28">
        <f>SUM(D24:D25)</f>
        <v>50152.212999999996</v>
      </c>
      <c r="E23" s="24">
        <f t="shared" si="2"/>
        <v>16274.612999999998</v>
      </c>
      <c r="F23" s="24">
        <f t="shared" si="3"/>
        <v>148.03945084657707</v>
      </c>
    </row>
    <row r="24" spans="1:6" ht="15">
      <c r="A24" s="13" t="s">
        <v>170</v>
      </c>
      <c r="B24" s="7" t="s">
        <v>171</v>
      </c>
      <c r="C24" s="28">
        <v>32091.9</v>
      </c>
      <c r="D24" s="24">
        <v>48362.227</v>
      </c>
      <c r="E24" s="24">
        <f t="shared" si="2"/>
        <v>16270.326999999997</v>
      </c>
      <c r="F24" s="24">
        <f t="shared" si="3"/>
        <v>150.69917019559452</v>
      </c>
    </row>
    <row r="25" spans="1:6" ht="62.25">
      <c r="A25" s="13" t="s">
        <v>27</v>
      </c>
      <c r="B25" s="7" t="s">
        <v>28</v>
      </c>
      <c r="C25" s="28">
        <v>1785.7</v>
      </c>
      <c r="D25" s="24">
        <v>1789.986</v>
      </c>
      <c r="E25" s="24">
        <f t="shared" si="2"/>
        <v>4.286000000000058</v>
      </c>
      <c r="F25" s="24">
        <f t="shared" si="3"/>
        <v>100.24001792014336</v>
      </c>
    </row>
    <row r="26" spans="1:6" ht="15">
      <c r="A26" s="13" t="s">
        <v>29</v>
      </c>
      <c r="B26" s="7" t="s">
        <v>30</v>
      </c>
      <c r="C26" s="28">
        <f>SUM(C27:C30)</f>
        <v>60433.1</v>
      </c>
      <c r="D26" s="28">
        <f>SUM(D27:D30)</f>
        <v>49306.729999999996</v>
      </c>
      <c r="E26" s="24">
        <f t="shared" si="0"/>
        <v>-11126.370000000003</v>
      </c>
      <c r="F26" s="24">
        <f t="shared" si="1"/>
        <v>81.58894711672907</v>
      </c>
    </row>
    <row r="27" spans="1:6" ht="46.5">
      <c r="A27" s="13" t="s">
        <v>172</v>
      </c>
      <c r="B27" s="7" t="s">
        <v>173</v>
      </c>
      <c r="C27" s="28">
        <v>35273.9</v>
      </c>
      <c r="D27" s="24">
        <v>24348.719</v>
      </c>
      <c r="E27" s="24">
        <f>D27-C27</f>
        <v>-10925.181</v>
      </c>
      <c r="F27" s="24">
        <f>D27/C27*100</f>
        <v>69.02757846453044</v>
      </c>
    </row>
    <row r="28" spans="1:6" ht="93">
      <c r="A28" s="13" t="s">
        <v>174</v>
      </c>
      <c r="B28" s="7" t="s">
        <v>175</v>
      </c>
      <c r="C28" s="28">
        <v>415.7</v>
      </c>
      <c r="D28" s="24">
        <v>380.163</v>
      </c>
      <c r="E28" s="24">
        <f>D28-C28</f>
        <v>-35.53699999999998</v>
      </c>
      <c r="F28" s="24">
        <f>D28/C28*100</f>
        <v>91.45128698580707</v>
      </c>
    </row>
    <row r="29" spans="1:6" ht="109.5" customHeight="1">
      <c r="A29" s="13" t="s">
        <v>205</v>
      </c>
      <c r="B29" s="9" t="s">
        <v>204</v>
      </c>
      <c r="C29" s="28">
        <v>0</v>
      </c>
      <c r="D29" s="24">
        <v>292.675</v>
      </c>
      <c r="E29" s="24">
        <f>D29-C29</f>
        <v>292.675</v>
      </c>
      <c r="F29" s="24"/>
    </row>
    <row r="30" spans="1:6" ht="62.25">
      <c r="A30" s="13" t="s">
        <v>31</v>
      </c>
      <c r="B30" s="7" t="s">
        <v>32</v>
      </c>
      <c r="C30" s="28">
        <v>24743.5</v>
      </c>
      <c r="D30" s="24">
        <v>24285.173</v>
      </c>
      <c r="E30" s="24">
        <f t="shared" si="0"/>
        <v>-458.32700000000114</v>
      </c>
      <c r="F30" s="24">
        <f t="shared" si="1"/>
        <v>98.1476872714046</v>
      </c>
    </row>
    <row r="31" spans="1:6" ht="62.25">
      <c r="A31" s="13" t="s">
        <v>33</v>
      </c>
      <c r="B31" s="7" t="s">
        <v>34</v>
      </c>
      <c r="C31" s="28">
        <f>SUM(C32:C36)</f>
        <v>449.64068</v>
      </c>
      <c r="D31" s="24">
        <f>SUM(D32:D36)</f>
        <v>352.07187000000005</v>
      </c>
      <c r="E31" s="24">
        <f t="shared" si="0"/>
        <v>-97.56880999999993</v>
      </c>
      <c r="F31" s="24">
        <f t="shared" si="1"/>
        <v>78.3007155847198</v>
      </c>
    </row>
    <row r="32" spans="1:6" ht="46.5" hidden="1">
      <c r="A32" s="13" t="s">
        <v>35</v>
      </c>
      <c r="B32" s="7" t="s">
        <v>36</v>
      </c>
      <c r="C32" s="28">
        <v>0.00368</v>
      </c>
      <c r="D32" s="24">
        <f>40.19/1000</f>
        <v>0.04019</v>
      </c>
      <c r="E32" s="24">
        <f>D32-C32</f>
        <v>0.036509999999999994</v>
      </c>
      <c r="F32" s="24">
        <f>D32/C32*100</f>
        <v>1092.1195652173913</v>
      </c>
    </row>
    <row r="33" spans="1:6" ht="30.75" hidden="1">
      <c r="A33" s="13" t="s">
        <v>140</v>
      </c>
      <c r="B33" s="9" t="s">
        <v>141</v>
      </c>
      <c r="C33" s="28">
        <v>0</v>
      </c>
      <c r="D33" s="24">
        <f>0.05/1000</f>
        <v>5E-05</v>
      </c>
      <c r="E33" s="24">
        <f>D33-C33</f>
        <v>5E-05</v>
      </c>
      <c r="F33" s="24"/>
    </row>
    <row r="34" spans="1:6" ht="15">
      <c r="A34" s="13" t="s">
        <v>37</v>
      </c>
      <c r="B34" s="7" t="s">
        <v>38</v>
      </c>
      <c r="C34" s="28">
        <v>-27.5</v>
      </c>
      <c r="D34" s="24">
        <f>3098.35/1000</f>
        <v>3.09835</v>
      </c>
      <c r="E34" s="24">
        <f>D34-C34</f>
        <v>30.59835</v>
      </c>
      <c r="F34" s="24">
        <f>D34/C34*100</f>
        <v>-11.266727272727273</v>
      </c>
    </row>
    <row r="35" spans="1:6" ht="46.5">
      <c r="A35" s="13" t="s">
        <v>39</v>
      </c>
      <c r="B35" s="7" t="s">
        <v>40</v>
      </c>
      <c r="C35" s="28">
        <v>476.6</v>
      </c>
      <c r="D35" s="24">
        <f>348566.57/1000</f>
        <v>348.56657</v>
      </c>
      <c r="E35" s="24">
        <f>D35-C35</f>
        <v>-128.03343</v>
      </c>
      <c r="F35" s="24">
        <f>D35/C35*100</f>
        <v>73.13608266890475</v>
      </c>
    </row>
    <row r="36" spans="1:6" ht="46.5">
      <c r="A36" s="13" t="s">
        <v>176</v>
      </c>
      <c r="B36" s="7" t="s">
        <v>177</v>
      </c>
      <c r="C36" s="28">
        <v>0.537</v>
      </c>
      <c r="D36" s="24">
        <f>366.71/1000</f>
        <v>0.36671</v>
      </c>
      <c r="E36" s="24">
        <f>D36-C36</f>
        <v>-0.17029000000000005</v>
      </c>
      <c r="F36" s="24">
        <f>D36/C36*100</f>
        <v>68.28864059590316</v>
      </c>
    </row>
    <row r="37" spans="1:6" ht="15">
      <c r="A37" s="12" t="s">
        <v>41</v>
      </c>
      <c r="B37" s="4"/>
      <c r="C37" s="25">
        <f>C38+C46+C50+C53+C57+C59+C80-0.2</f>
        <v>425138.95499999996</v>
      </c>
      <c r="D37" s="25">
        <f>D38+D46+D50+D53+D57+D59+D80</f>
        <v>453610.922</v>
      </c>
      <c r="E37" s="25">
        <f t="shared" si="0"/>
        <v>28471.967000000062</v>
      </c>
      <c r="F37" s="25">
        <f t="shared" si="1"/>
        <v>106.69709671747208</v>
      </c>
    </row>
    <row r="38" spans="1:6" ht="63" customHeight="1">
      <c r="A38" s="13" t="s">
        <v>42</v>
      </c>
      <c r="B38" s="7" t="s">
        <v>43</v>
      </c>
      <c r="C38" s="24">
        <f>SUM(C39:C45)+0.1</f>
        <v>100819.70000000003</v>
      </c>
      <c r="D38" s="24">
        <f>SUM(D39:D45)</f>
        <v>96394.385</v>
      </c>
      <c r="E38" s="24">
        <f t="shared" si="0"/>
        <v>-4425.315000000031</v>
      </c>
      <c r="F38" s="24">
        <f t="shared" si="1"/>
        <v>95.61066438404396</v>
      </c>
    </row>
    <row r="39" spans="1:6" ht="108" customHeight="1">
      <c r="A39" s="13" t="s">
        <v>143</v>
      </c>
      <c r="B39" s="9" t="s">
        <v>144</v>
      </c>
      <c r="C39" s="28">
        <v>300</v>
      </c>
      <c r="D39" s="24">
        <v>60</v>
      </c>
      <c r="E39" s="24">
        <f>D39-C39</f>
        <v>-240</v>
      </c>
      <c r="F39" s="24">
        <f>D39/C39*100</f>
        <v>20</v>
      </c>
    </row>
    <row r="40" spans="1:6" ht="46.5">
      <c r="A40" s="13" t="s">
        <v>44</v>
      </c>
      <c r="B40" s="7" t="s">
        <v>45</v>
      </c>
      <c r="C40" s="28">
        <v>2122</v>
      </c>
      <c r="D40" s="24">
        <v>545.334</v>
      </c>
      <c r="E40" s="24">
        <f t="shared" si="0"/>
        <v>-1576.6660000000002</v>
      </c>
      <c r="F40" s="24">
        <f t="shared" si="1"/>
        <v>25.699057492931193</v>
      </c>
    </row>
    <row r="41" spans="1:6" ht="156">
      <c r="A41" s="13" t="s">
        <v>46</v>
      </c>
      <c r="B41" s="7" t="s">
        <v>47</v>
      </c>
      <c r="C41" s="28">
        <v>84977.8</v>
      </c>
      <c r="D41" s="24">
        <v>83702.117</v>
      </c>
      <c r="E41" s="24">
        <f t="shared" si="0"/>
        <v>-1275.6830000000045</v>
      </c>
      <c r="F41" s="24">
        <f t="shared" si="1"/>
        <v>98.49880439361809</v>
      </c>
    </row>
    <row r="42" spans="1:6" ht="78">
      <c r="A42" s="13" t="s">
        <v>202</v>
      </c>
      <c r="B42" s="22" t="s">
        <v>203</v>
      </c>
      <c r="C42" s="28">
        <v>0</v>
      </c>
      <c r="D42" s="24">
        <v>1.771</v>
      </c>
      <c r="E42" s="24">
        <f>D42-C42</f>
        <v>1.771</v>
      </c>
      <c r="F42" s="24"/>
    </row>
    <row r="43" spans="1:6" ht="46.5">
      <c r="A43" s="13" t="s">
        <v>178</v>
      </c>
      <c r="B43" s="9" t="s">
        <v>179</v>
      </c>
      <c r="C43" s="28">
        <v>88.6</v>
      </c>
      <c r="D43" s="24">
        <v>21</v>
      </c>
      <c r="E43" s="24">
        <f>D43-C43</f>
        <v>-67.6</v>
      </c>
      <c r="F43" s="24">
        <f>D43/C43*100</f>
        <v>23.702031602708807</v>
      </c>
    </row>
    <row r="44" spans="1:6" ht="156">
      <c r="A44" s="13" t="s">
        <v>180</v>
      </c>
      <c r="B44" s="7" t="s">
        <v>181</v>
      </c>
      <c r="C44" s="28">
        <v>111.6</v>
      </c>
      <c r="D44" s="24">
        <v>247.3</v>
      </c>
      <c r="E44" s="24">
        <f>D44-C44</f>
        <v>135.70000000000002</v>
      </c>
      <c r="F44" s="24">
        <f>D44/C44*100</f>
        <v>221.59498207885306</v>
      </c>
    </row>
    <row r="45" spans="1:6" ht="140.25">
      <c r="A45" s="13" t="s">
        <v>48</v>
      </c>
      <c r="B45" s="7" t="s">
        <v>49</v>
      </c>
      <c r="C45" s="28">
        <v>13219.6</v>
      </c>
      <c r="D45" s="24">
        <v>11816.863</v>
      </c>
      <c r="E45" s="24">
        <f t="shared" si="0"/>
        <v>-1402.737000000001</v>
      </c>
      <c r="F45" s="24">
        <f t="shared" si="1"/>
        <v>89.38896033162878</v>
      </c>
    </row>
    <row r="46" spans="1:6" ht="30.75">
      <c r="A46" s="13" t="s">
        <v>50</v>
      </c>
      <c r="B46" s="7" t="s">
        <v>51</v>
      </c>
      <c r="C46" s="24">
        <f>C47+C48+C49</f>
        <v>41463.663</v>
      </c>
      <c r="D46" s="24">
        <f>D47+D48+D49</f>
        <v>44926.136</v>
      </c>
      <c r="E46" s="24">
        <f t="shared" si="0"/>
        <v>3462.472999999998</v>
      </c>
      <c r="F46" s="24">
        <f t="shared" si="1"/>
        <v>108.35062015625584</v>
      </c>
    </row>
    <row r="47" spans="1:6" ht="30.75">
      <c r="A47" s="13" t="s">
        <v>52</v>
      </c>
      <c r="B47" s="7" t="s">
        <v>53</v>
      </c>
      <c r="C47" s="28">
        <v>11631.141</v>
      </c>
      <c r="D47" s="24">
        <v>12193.836</v>
      </c>
      <c r="E47" s="24">
        <f t="shared" si="0"/>
        <v>562.6949999999997</v>
      </c>
      <c r="F47" s="24">
        <f t="shared" si="1"/>
        <v>104.83783147328364</v>
      </c>
    </row>
    <row r="48" spans="1:6" ht="15">
      <c r="A48" s="13" t="s">
        <v>54</v>
      </c>
      <c r="B48" s="7" t="s">
        <v>55</v>
      </c>
      <c r="C48" s="28">
        <v>1511.885</v>
      </c>
      <c r="D48" s="24">
        <v>5319.661</v>
      </c>
      <c r="E48" s="24">
        <f t="shared" si="0"/>
        <v>3807.776</v>
      </c>
      <c r="F48" s="24">
        <f t="shared" si="1"/>
        <v>351.8561927659842</v>
      </c>
    </row>
    <row r="49" spans="1:6" ht="15">
      <c r="A49" s="13" t="s">
        <v>56</v>
      </c>
      <c r="B49" s="7" t="s">
        <v>57</v>
      </c>
      <c r="C49" s="28">
        <v>28320.637</v>
      </c>
      <c r="D49" s="24">
        <v>27412.639</v>
      </c>
      <c r="E49" s="24">
        <f t="shared" si="0"/>
        <v>-907.9979999999996</v>
      </c>
      <c r="F49" s="24">
        <f t="shared" si="1"/>
        <v>96.79386448828818</v>
      </c>
    </row>
    <row r="50" spans="1:6" ht="46.5">
      <c r="A50" s="13" t="s">
        <v>58</v>
      </c>
      <c r="B50" s="7" t="s">
        <v>59</v>
      </c>
      <c r="C50" s="24">
        <f>C51+C52</f>
        <v>58387.1</v>
      </c>
      <c r="D50" s="24">
        <f>D51+D52</f>
        <v>42958.593</v>
      </c>
      <c r="E50" s="24">
        <f t="shared" si="0"/>
        <v>-15428.506999999998</v>
      </c>
      <c r="F50" s="24">
        <f t="shared" si="1"/>
        <v>73.57548670853666</v>
      </c>
    </row>
    <row r="51" spans="1:6" ht="30.75">
      <c r="A51" s="13" t="s">
        <v>60</v>
      </c>
      <c r="B51" s="7" t="s">
        <v>61</v>
      </c>
      <c r="C51" s="28">
        <v>21185.5</v>
      </c>
      <c r="D51" s="24">
        <v>22786.681</v>
      </c>
      <c r="E51" s="24">
        <f t="shared" si="0"/>
        <v>1601.1810000000005</v>
      </c>
      <c r="F51" s="24">
        <f t="shared" si="1"/>
        <v>107.55790989119917</v>
      </c>
    </row>
    <row r="52" spans="1:6" ht="30.75">
      <c r="A52" s="13" t="s">
        <v>62</v>
      </c>
      <c r="B52" s="7" t="s">
        <v>63</v>
      </c>
      <c r="C52" s="28">
        <v>37201.6</v>
      </c>
      <c r="D52" s="24">
        <v>20171.912</v>
      </c>
      <c r="E52" s="24">
        <f t="shared" si="0"/>
        <v>-17029.688</v>
      </c>
      <c r="F52" s="24">
        <f t="shared" si="1"/>
        <v>54.22323771020602</v>
      </c>
    </row>
    <row r="53" spans="1:6" ht="46.5">
      <c r="A53" s="13" t="s">
        <v>64</v>
      </c>
      <c r="B53" s="7" t="s">
        <v>65</v>
      </c>
      <c r="C53" s="24">
        <f>SUM(C54:C56)</f>
        <v>56365.9</v>
      </c>
      <c r="D53" s="24">
        <f>SUM(D54:D56)</f>
        <v>59328.759</v>
      </c>
      <c r="E53" s="24">
        <f t="shared" si="0"/>
        <v>2962.8589999999967</v>
      </c>
      <c r="F53" s="24">
        <f t="shared" si="1"/>
        <v>105.25647421579359</v>
      </c>
    </row>
    <row r="54" spans="1:6" ht="124.5">
      <c r="A54" s="16" t="s">
        <v>66</v>
      </c>
      <c r="B54" s="17" t="s">
        <v>67</v>
      </c>
      <c r="C54" s="28">
        <v>14162.8</v>
      </c>
      <c r="D54" s="24">
        <v>27987.889</v>
      </c>
      <c r="E54" s="24">
        <f>D54-C54</f>
        <v>13825.089</v>
      </c>
      <c r="F54" s="24">
        <f>D54/C54*100</f>
        <v>197.61550682068517</v>
      </c>
    </row>
    <row r="55" spans="1:6" ht="62.25">
      <c r="A55" s="13" t="s">
        <v>68</v>
      </c>
      <c r="B55" s="7" t="s">
        <v>69</v>
      </c>
      <c r="C55" s="28">
        <v>41308.2</v>
      </c>
      <c r="D55" s="24">
        <v>30193.113</v>
      </c>
      <c r="E55" s="24">
        <f t="shared" si="0"/>
        <v>-11115.086999999996</v>
      </c>
      <c r="F55" s="24">
        <f t="shared" si="1"/>
        <v>73.09229886560054</v>
      </c>
    </row>
    <row r="56" spans="1:6" ht="124.5">
      <c r="A56" s="13" t="s">
        <v>182</v>
      </c>
      <c r="B56" s="9" t="s">
        <v>183</v>
      </c>
      <c r="C56" s="28">
        <v>894.9</v>
      </c>
      <c r="D56" s="24">
        <v>1147.757</v>
      </c>
      <c r="E56" s="24">
        <f>D56-C56</f>
        <v>252.85700000000008</v>
      </c>
      <c r="F56" s="24">
        <f>D56/C56*100</f>
        <v>128.25533579170857</v>
      </c>
    </row>
    <row r="57" spans="1:6" ht="30.75">
      <c r="A57" s="13" t="s">
        <v>70</v>
      </c>
      <c r="B57" s="7" t="s">
        <v>71</v>
      </c>
      <c r="C57" s="24">
        <f>C58</f>
        <v>210.3</v>
      </c>
      <c r="D57" s="24">
        <f>D58</f>
        <v>190</v>
      </c>
      <c r="E57" s="24">
        <f t="shared" si="0"/>
        <v>-20.30000000000001</v>
      </c>
      <c r="F57" s="24">
        <f t="shared" si="1"/>
        <v>90.3471231573942</v>
      </c>
    </row>
    <row r="58" spans="1:6" ht="62.25">
      <c r="A58" s="13" t="s">
        <v>72</v>
      </c>
      <c r="B58" s="7" t="s">
        <v>73</v>
      </c>
      <c r="C58" s="28">
        <v>210.3</v>
      </c>
      <c r="D58" s="24">
        <v>190</v>
      </c>
      <c r="E58" s="24">
        <f t="shared" si="0"/>
        <v>-20.30000000000001</v>
      </c>
      <c r="F58" s="24">
        <f t="shared" si="1"/>
        <v>90.3471231573942</v>
      </c>
    </row>
    <row r="59" spans="1:6" ht="30.75">
      <c r="A59" s="13" t="s">
        <v>74</v>
      </c>
      <c r="B59" s="7" t="s">
        <v>75</v>
      </c>
      <c r="C59" s="24">
        <f>SUM(C60:C79)</f>
        <v>161590.49199999997</v>
      </c>
      <c r="D59" s="24">
        <f>SUM(D60:D79)</f>
        <v>202899.74900000004</v>
      </c>
      <c r="E59" s="24">
        <f t="shared" si="0"/>
        <v>41309.25700000007</v>
      </c>
      <c r="F59" s="24">
        <f t="shared" si="1"/>
        <v>125.56416314395533</v>
      </c>
    </row>
    <row r="60" spans="1:6" ht="140.25">
      <c r="A60" s="13" t="s">
        <v>76</v>
      </c>
      <c r="B60" s="7" t="s">
        <v>77</v>
      </c>
      <c r="C60" s="28">
        <v>384</v>
      </c>
      <c r="D60" s="24">
        <v>111</v>
      </c>
      <c r="E60" s="24">
        <f t="shared" si="0"/>
        <v>-273</v>
      </c>
      <c r="F60" s="24">
        <f t="shared" si="1"/>
        <v>28.90625</v>
      </c>
    </row>
    <row r="61" spans="1:6" ht="78">
      <c r="A61" s="18" t="s">
        <v>158</v>
      </c>
      <c r="B61" s="19" t="s">
        <v>78</v>
      </c>
      <c r="C61" s="28">
        <v>2164.309</v>
      </c>
      <c r="D61" s="24">
        <v>2034.478</v>
      </c>
      <c r="E61" s="24">
        <f aca="true" t="shared" si="4" ref="E61:E66">D61-C61</f>
        <v>-129.83100000000013</v>
      </c>
      <c r="F61" s="24">
        <f>D61/C61*100</f>
        <v>94.00127246155701</v>
      </c>
    </row>
    <row r="62" spans="1:6" ht="93">
      <c r="A62" s="13" t="s">
        <v>184</v>
      </c>
      <c r="B62" s="7" t="s">
        <v>185</v>
      </c>
      <c r="C62" s="28">
        <v>1491.686</v>
      </c>
      <c r="D62" s="24">
        <v>600.362</v>
      </c>
      <c r="E62" s="24">
        <f t="shared" si="4"/>
        <v>-891.324</v>
      </c>
      <c r="F62" s="24">
        <f>D62/C62*100</f>
        <v>40.24721020375602</v>
      </c>
    </row>
    <row r="63" spans="1:6" ht="108.75">
      <c r="A63" s="13" t="s">
        <v>186</v>
      </c>
      <c r="B63" s="7" t="s">
        <v>187</v>
      </c>
      <c r="C63" s="28">
        <v>210.085</v>
      </c>
      <c r="D63" s="24">
        <v>212.139</v>
      </c>
      <c r="E63" s="24">
        <f t="shared" si="4"/>
        <v>2.054000000000002</v>
      </c>
      <c r="F63" s="24">
        <f>D63/C63*100</f>
        <v>100.97769950258228</v>
      </c>
    </row>
    <row r="64" spans="1:6" ht="62.25">
      <c r="A64" s="18" t="s">
        <v>159</v>
      </c>
      <c r="B64" s="20" t="s">
        <v>142</v>
      </c>
      <c r="C64" s="28">
        <v>20.985</v>
      </c>
      <c r="D64" s="24">
        <v>120</v>
      </c>
      <c r="E64" s="24">
        <f t="shared" si="4"/>
        <v>99.015</v>
      </c>
      <c r="F64" s="24">
        <f>D64/C64*100</f>
        <v>571.8370264474624</v>
      </c>
    </row>
    <row r="65" spans="1:6" ht="62.25">
      <c r="A65" s="13" t="s">
        <v>188</v>
      </c>
      <c r="B65" s="7" t="s">
        <v>189</v>
      </c>
      <c r="C65" s="28">
        <v>16.241</v>
      </c>
      <c r="D65" s="24">
        <v>263.084</v>
      </c>
      <c r="E65" s="24">
        <f t="shared" si="4"/>
        <v>246.84300000000002</v>
      </c>
      <c r="F65" s="24"/>
    </row>
    <row r="66" spans="1:6" ht="30.75">
      <c r="A66" s="13" t="s">
        <v>214</v>
      </c>
      <c r="B66" s="9" t="s">
        <v>213</v>
      </c>
      <c r="C66" s="28">
        <v>20.905</v>
      </c>
      <c r="D66" s="24">
        <v>0</v>
      </c>
      <c r="E66" s="24">
        <f t="shared" si="4"/>
        <v>-20.905</v>
      </c>
      <c r="F66" s="24">
        <f>D66/C66*100</f>
        <v>0</v>
      </c>
    </row>
    <row r="67" spans="1:6" ht="202.5">
      <c r="A67" s="13" t="s">
        <v>79</v>
      </c>
      <c r="B67" s="7" t="s">
        <v>80</v>
      </c>
      <c r="C67" s="28">
        <v>3974.818</v>
      </c>
      <c r="D67" s="24">
        <v>3616.176</v>
      </c>
      <c r="E67" s="24">
        <f t="shared" si="0"/>
        <v>-358.6420000000003</v>
      </c>
      <c r="F67" s="24">
        <f t="shared" si="1"/>
        <v>90.97714662658768</v>
      </c>
    </row>
    <row r="68" spans="1:6" ht="30.75">
      <c r="A68" s="13" t="s">
        <v>81</v>
      </c>
      <c r="B68" s="7" t="s">
        <v>82</v>
      </c>
      <c r="C68" s="28">
        <v>13.2</v>
      </c>
      <c r="D68" s="24">
        <v>66</v>
      </c>
      <c r="E68" s="24">
        <f t="shared" si="0"/>
        <v>52.8</v>
      </c>
      <c r="F68" s="24">
        <f t="shared" si="1"/>
        <v>500</v>
      </c>
    </row>
    <row r="69" spans="1:6" ht="62.25">
      <c r="A69" s="13" t="s">
        <v>83</v>
      </c>
      <c r="B69" s="7" t="s">
        <v>84</v>
      </c>
      <c r="C69" s="28">
        <v>863.703</v>
      </c>
      <c r="D69" s="24">
        <v>703.527</v>
      </c>
      <c r="E69" s="24">
        <f t="shared" si="0"/>
        <v>-160.17599999999993</v>
      </c>
      <c r="F69" s="24">
        <f t="shared" si="1"/>
        <v>81.45473617667184</v>
      </c>
    </row>
    <row r="70" spans="1:6" ht="93">
      <c r="A70" s="13" t="s">
        <v>190</v>
      </c>
      <c r="B70" s="7" t="s">
        <v>191</v>
      </c>
      <c r="C70" s="28">
        <v>5599.444</v>
      </c>
      <c r="D70" s="24">
        <v>5763.633</v>
      </c>
      <c r="E70" s="24">
        <f>D70-C70</f>
        <v>164.1889999999994</v>
      </c>
      <c r="F70" s="24">
        <f>D70/C70*100</f>
        <v>102.9322375578718</v>
      </c>
    </row>
    <row r="71" spans="1:6" ht="46.5">
      <c r="A71" s="13" t="s">
        <v>85</v>
      </c>
      <c r="B71" s="7" t="s">
        <v>86</v>
      </c>
      <c r="C71" s="28">
        <v>122558.379</v>
      </c>
      <c r="D71" s="24">
        <v>160765.367</v>
      </c>
      <c r="E71" s="24">
        <f t="shared" si="0"/>
        <v>38206.988</v>
      </c>
      <c r="F71" s="24">
        <f t="shared" si="1"/>
        <v>131.1745213275055</v>
      </c>
    </row>
    <row r="72" spans="1:6" ht="78">
      <c r="A72" s="13" t="s">
        <v>87</v>
      </c>
      <c r="B72" s="7" t="s">
        <v>88</v>
      </c>
      <c r="C72" s="28">
        <v>850.982</v>
      </c>
      <c r="D72" s="24">
        <v>2430.658</v>
      </c>
      <c r="E72" s="24">
        <f t="shared" si="0"/>
        <v>1579.676</v>
      </c>
      <c r="F72" s="24">
        <f t="shared" si="1"/>
        <v>285.62977830318385</v>
      </c>
    </row>
    <row r="73" spans="1:6" ht="108.75">
      <c r="A73" s="13" t="s">
        <v>89</v>
      </c>
      <c r="B73" s="7" t="s">
        <v>90</v>
      </c>
      <c r="C73" s="28">
        <v>3937.254</v>
      </c>
      <c r="D73" s="24">
        <v>1172.746</v>
      </c>
      <c r="E73" s="24">
        <f t="shared" si="0"/>
        <v>-2764.508</v>
      </c>
      <c r="F73" s="24">
        <f t="shared" si="1"/>
        <v>29.78588630553173</v>
      </c>
    </row>
    <row r="74" spans="1:6" ht="30.75">
      <c r="A74" s="13" t="s">
        <v>192</v>
      </c>
      <c r="B74" s="9" t="s">
        <v>193</v>
      </c>
      <c r="C74" s="28">
        <v>513.864</v>
      </c>
      <c r="D74" s="24">
        <v>1338.867</v>
      </c>
      <c r="E74" s="24">
        <f>D74-C74</f>
        <v>825.0029999999999</v>
      </c>
      <c r="F74" s="24">
        <f>D74/C74*100</f>
        <v>260.54890009808037</v>
      </c>
    </row>
    <row r="75" spans="1:6" ht="93">
      <c r="A75" s="13" t="s">
        <v>91</v>
      </c>
      <c r="B75" s="7" t="s">
        <v>92</v>
      </c>
      <c r="C75" s="28">
        <v>133.099</v>
      </c>
      <c r="D75" s="24">
        <v>169.219</v>
      </c>
      <c r="E75" s="24">
        <f t="shared" si="0"/>
        <v>36.120000000000005</v>
      </c>
      <c r="F75" s="24">
        <f t="shared" si="1"/>
        <v>127.13769449808039</v>
      </c>
    </row>
    <row r="76" spans="1:6" ht="45" customHeight="1">
      <c r="A76" s="13" t="s">
        <v>207</v>
      </c>
      <c r="B76" s="9" t="s">
        <v>206</v>
      </c>
      <c r="C76" s="24">
        <v>0</v>
      </c>
      <c r="D76" s="24">
        <v>1200</v>
      </c>
      <c r="E76" s="24">
        <f>D76-C76</f>
        <v>1200</v>
      </c>
      <c r="F76" s="24"/>
    </row>
    <row r="77" spans="1:6" ht="108.75">
      <c r="A77" s="13" t="s">
        <v>194</v>
      </c>
      <c r="B77" s="7" t="s">
        <v>195</v>
      </c>
      <c r="C77" s="28">
        <v>4801.182</v>
      </c>
      <c r="D77" s="24">
        <v>5018.766</v>
      </c>
      <c r="E77" s="24">
        <f>D77-C77</f>
        <v>217.58399999999983</v>
      </c>
      <c r="F77" s="24">
        <f>D77/C77*100</f>
        <v>104.5318840235592</v>
      </c>
    </row>
    <row r="78" spans="1:6" ht="124.5">
      <c r="A78" s="13" t="s">
        <v>93</v>
      </c>
      <c r="B78" s="7" t="s">
        <v>94</v>
      </c>
      <c r="C78" s="28">
        <v>3121.781</v>
      </c>
      <c r="D78" s="24">
        <v>2818.32</v>
      </c>
      <c r="E78" s="24">
        <f t="shared" si="0"/>
        <v>-303.4609999999998</v>
      </c>
      <c r="F78" s="24">
        <f t="shared" si="1"/>
        <v>90.27923483421803</v>
      </c>
    </row>
    <row r="79" spans="1:6" ht="46.5">
      <c r="A79" s="13" t="s">
        <v>95</v>
      </c>
      <c r="B79" s="7" t="s">
        <v>96</v>
      </c>
      <c r="C79" s="28">
        <v>10914.575</v>
      </c>
      <c r="D79" s="24">
        <v>14495.407</v>
      </c>
      <c r="E79" s="24">
        <f t="shared" si="0"/>
        <v>3580.8319999999985</v>
      </c>
      <c r="F79" s="24">
        <f t="shared" si="1"/>
        <v>132.80780057858414</v>
      </c>
    </row>
    <row r="80" spans="1:6" ht="15">
      <c r="A80" s="13" t="s">
        <v>97</v>
      </c>
      <c r="B80" s="7" t="s">
        <v>98</v>
      </c>
      <c r="C80" s="24">
        <f>C81+C82+C83</f>
        <v>6302</v>
      </c>
      <c r="D80" s="24">
        <f>D81+D82+D83</f>
        <v>6913.3</v>
      </c>
      <c r="E80" s="24">
        <f t="shared" si="0"/>
        <v>611.3000000000002</v>
      </c>
      <c r="F80" s="24">
        <f t="shared" si="1"/>
        <v>109.70009520787052</v>
      </c>
    </row>
    <row r="81" spans="1:6" ht="15">
      <c r="A81" s="13" t="s">
        <v>99</v>
      </c>
      <c r="B81" s="7" t="s">
        <v>100</v>
      </c>
      <c r="C81" s="28">
        <v>-936.6</v>
      </c>
      <c r="D81" s="24">
        <v>233.582</v>
      </c>
      <c r="E81" s="24">
        <f t="shared" si="0"/>
        <v>1170.182</v>
      </c>
      <c r="F81" s="24">
        <f t="shared" si="1"/>
        <v>-24.939355114243007</v>
      </c>
    </row>
    <row r="82" spans="1:6" ht="15">
      <c r="A82" s="13" t="s">
        <v>101</v>
      </c>
      <c r="B82" s="7" t="s">
        <v>102</v>
      </c>
      <c r="C82" s="30">
        <v>7033</v>
      </c>
      <c r="D82" s="24">
        <v>6479.831</v>
      </c>
      <c r="E82" s="24">
        <f t="shared" si="0"/>
        <v>-553.1689999999999</v>
      </c>
      <c r="F82" s="24">
        <f t="shared" si="1"/>
        <v>92.13466515000711</v>
      </c>
    </row>
    <row r="83" spans="1:6" ht="15">
      <c r="A83" s="13" t="s">
        <v>196</v>
      </c>
      <c r="B83" s="7" t="s">
        <v>197</v>
      </c>
      <c r="C83" s="30">
        <v>205.6</v>
      </c>
      <c r="D83" s="24">
        <v>199.887</v>
      </c>
      <c r="E83" s="24">
        <f>D83-C83</f>
        <v>-5.712999999999994</v>
      </c>
      <c r="F83" s="24">
        <f>D83/C83*100</f>
        <v>97.22130350194553</v>
      </c>
    </row>
    <row r="84" spans="1:6" ht="30.75">
      <c r="A84" s="12" t="s">
        <v>103</v>
      </c>
      <c r="B84" s="4" t="s">
        <v>104</v>
      </c>
      <c r="C84" s="30">
        <f>C85+C94+C99+C100+C104+C107</f>
        <v>11968923.676</v>
      </c>
      <c r="D84" s="30">
        <f>D85+D94+D99+D100+D104+D107</f>
        <v>12170016.094</v>
      </c>
      <c r="E84" s="26">
        <f t="shared" si="0"/>
        <v>201092.4179999996</v>
      </c>
      <c r="F84" s="26">
        <f t="shared" si="1"/>
        <v>101.68012114909905</v>
      </c>
    </row>
    <row r="85" spans="1:6" ht="62.25">
      <c r="A85" s="13" t="s">
        <v>105</v>
      </c>
      <c r="B85" s="7" t="s">
        <v>106</v>
      </c>
      <c r="C85" s="24">
        <f>C86+C91+C92+C93</f>
        <v>11894805.8</v>
      </c>
      <c r="D85" s="24">
        <f>D86+D91+D92+D93</f>
        <v>12107404.389</v>
      </c>
      <c r="E85" s="27">
        <f t="shared" si="0"/>
        <v>212598.5889999997</v>
      </c>
      <c r="F85" s="27">
        <f t="shared" si="1"/>
        <v>101.78732290862622</v>
      </c>
    </row>
    <row r="86" spans="1:6" ht="30.75">
      <c r="A86" s="13" t="s">
        <v>107</v>
      </c>
      <c r="B86" s="7" t="s">
        <v>147</v>
      </c>
      <c r="C86" s="24">
        <f>SUM(C87:C90)</f>
        <v>8803201.3</v>
      </c>
      <c r="D86" s="24">
        <f>SUM(D87:D90)</f>
        <v>9660574.600000001</v>
      </c>
      <c r="E86" s="27">
        <f t="shared" si="0"/>
        <v>857373.3000000007</v>
      </c>
      <c r="F86" s="27">
        <f t="shared" si="1"/>
        <v>109.73933539381862</v>
      </c>
    </row>
    <row r="87" spans="1:6" ht="30.75">
      <c r="A87" s="13" t="s">
        <v>108</v>
      </c>
      <c r="B87" s="7" t="s">
        <v>148</v>
      </c>
      <c r="C87" s="28">
        <v>8593190.4</v>
      </c>
      <c r="D87" s="24">
        <v>9531054.4</v>
      </c>
      <c r="E87" s="27">
        <f t="shared" si="0"/>
        <v>937864</v>
      </c>
      <c r="F87" s="27">
        <f t="shared" si="1"/>
        <v>110.91403723580942</v>
      </c>
    </row>
    <row r="88" spans="1:6" ht="46.5">
      <c r="A88" s="13" t="s">
        <v>109</v>
      </c>
      <c r="B88" s="7" t="s">
        <v>149</v>
      </c>
      <c r="C88" s="28">
        <v>210010.9</v>
      </c>
      <c r="D88" s="24">
        <v>38388.8</v>
      </c>
      <c r="E88" s="27">
        <f t="shared" si="0"/>
        <v>-171622.09999999998</v>
      </c>
      <c r="F88" s="27">
        <f t="shared" si="1"/>
        <v>18.27943216280679</v>
      </c>
    </row>
    <row r="89" spans="1:6" ht="62.25">
      <c r="A89" s="13" t="s">
        <v>150</v>
      </c>
      <c r="B89" s="7" t="s">
        <v>151</v>
      </c>
      <c r="C89" s="28">
        <v>0</v>
      </c>
      <c r="D89" s="24">
        <v>91131.4</v>
      </c>
      <c r="E89" s="27">
        <f t="shared" si="0"/>
        <v>91131.4</v>
      </c>
      <c r="F89" s="27"/>
    </row>
    <row r="90" spans="1:6" ht="15" hidden="1">
      <c r="A90" s="13" t="s">
        <v>152</v>
      </c>
      <c r="B90" s="7" t="s">
        <v>153</v>
      </c>
      <c r="C90" s="28">
        <v>0</v>
      </c>
      <c r="D90" s="24">
        <v>0</v>
      </c>
      <c r="E90" s="27">
        <f t="shared" si="0"/>
        <v>0</v>
      </c>
      <c r="F90" s="27"/>
    </row>
    <row r="91" spans="1:6" ht="46.5">
      <c r="A91" s="13" t="s">
        <v>110</v>
      </c>
      <c r="B91" s="7" t="s">
        <v>154</v>
      </c>
      <c r="C91" s="28">
        <v>990215.7</v>
      </c>
      <c r="D91" s="24">
        <v>1193926.215</v>
      </c>
      <c r="E91" s="27">
        <f t="shared" si="0"/>
        <v>203710.51500000013</v>
      </c>
      <c r="F91" s="27">
        <f t="shared" si="1"/>
        <v>120.57233742102858</v>
      </c>
    </row>
    <row r="92" spans="1:6" ht="30.75">
      <c r="A92" s="13" t="s">
        <v>111</v>
      </c>
      <c r="B92" s="7" t="s">
        <v>155</v>
      </c>
      <c r="C92" s="28">
        <v>1019452.4</v>
      </c>
      <c r="D92" s="24">
        <v>1016864.748</v>
      </c>
      <c r="E92" s="27">
        <f t="shared" si="0"/>
        <v>-2587.652000000002</v>
      </c>
      <c r="F92" s="27">
        <f t="shared" si="1"/>
        <v>99.74617235684569</v>
      </c>
    </row>
    <row r="93" spans="1:6" ht="15">
      <c r="A93" s="13" t="s">
        <v>112</v>
      </c>
      <c r="B93" s="7" t="s">
        <v>156</v>
      </c>
      <c r="C93" s="28">
        <v>1081936.4</v>
      </c>
      <c r="D93" s="24">
        <v>236038.826</v>
      </c>
      <c r="E93" s="27">
        <f t="shared" si="0"/>
        <v>-845897.5739999999</v>
      </c>
      <c r="F93" s="27">
        <f t="shared" si="1"/>
        <v>21.816330978419806</v>
      </c>
    </row>
    <row r="94" spans="1:6" ht="78">
      <c r="A94" s="12" t="s">
        <v>113</v>
      </c>
      <c r="B94" s="4" t="s">
        <v>114</v>
      </c>
      <c r="C94" s="25">
        <f>C95</f>
        <v>89215.429</v>
      </c>
      <c r="D94" s="25">
        <f>D95</f>
        <v>45604.521</v>
      </c>
      <c r="E94" s="25">
        <f t="shared" si="0"/>
        <v>-43610.908</v>
      </c>
      <c r="F94" s="25">
        <f t="shared" si="1"/>
        <v>51.11730281541323</v>
      </c>
    </row>
    <row r="95" spans="1:6" ht="62.25">
      <c r="A95" s="13" t="s">
        <v>115</v>
      </c>
      <c r="B95" s="7" t="s">
        <v>116</v>
      </c>
      <c r="C95" s="24">
        <f>SUM(C96:C98)</f>
        <v>89215.429</v>
      </c>
      <c r="D95" s="24">
        <f>SUM(D96:D98)</f>
        <v>45604.521</v>
      </c>
      <c r="E95" s="24">
        <f t="shared" si="0"/>
        <v>-43610.908</v>
      </c>
      <c r="F95" s="24">
        <f t="shared" si="1"/>
        <v>51.11730281541323</v>
      </c>
    </row>
    <row r="96" spans="1:6" ht="78">
      <c r="A96" s="13" t="s">
        <v>117</v>
      </c>
      <c r="B96" s="7" t="s">
        <v>118</v>
      </c>
      <c r="C96" s="28">
        <v>6625.814</v>
      </c>
      <c r="D96" s="24">
        <v>10416.169</v>
      </c>
      <c r="E96" s="24">
        <f t="shared" si="0"/>
        <v>3790.3549999999996</v>
      </c>
      <c r="F96" s="24">
        <f t="shared" si="1"/>
        <v>157.2058768930127</v>
      </c>
    </row>
    <row r="97" spans="1:6" ht="140.25">
      <c r="A97" s="13" t="s">
        <v>145</v>
      </c>
      <c r="B97" s="9" t="s">
        <v>146</v>
      </c>
      <c r="C97" s="28">
        <v>2211.015</v>
      </c>
      <c r="D97" s="24">
        <v>0</v>
      </c>
      <c r="E97" s="24">
        <f>D97-C97</f>
        <v>-2211.015</v>
      </c>
      <c r="F97" s="24">
        <f>D97/C97*100</f>
        <v>0</v>
      </c>
    </row>
    <row r="98" spans="1:6" ht="218.25">
      <c r="A98" s="13" t="s">
        <v>157</v>
      </c>
      <c r="B98" s="7" t="s">
        <v>119</v>
      </c>
      <c r="C98" s="28">
        <v>80378.6</v>
      </c>
      <c r="D98" s="24">
        <v>35188.352</v>
      </c>
      <c r="E98" s="24">
        <f t="shared" si="0"/>
        <v>-45190.24800000001</v>
      </c>
      <c r="F98" s="24">
        <f t="shared" si="1"/>
        <v>43.77825938744889</v>
      </c>
    </row>
    <row r="99" spans="1:6" ht="30.75">
      <c r="A99" s="13" t="s">
        <v>209</v>
      </c>
      <c r="B99" s="9" t="s">
        <v>208</v>
      </c>
      <c r="C99" s="28">
        <v>0</v>
      </c>
      <c r="D99" s="24">
        <v>954.281</v>
      </c>
      <c r="E99" s="24">
        <f>D99-C99</f>
        <v>954.281</v>
      </c>
      <c r="F99" s="24"/>
    </row>
    <row r="100" spans="1:6" ht="30.75">
      <c r="A100" s="12" t="s">
        <v>120</v>
      </c>
      <c r="B100" s="23" t="s">
        <v>121</v>
      </c>
      <c r="C100" s="25">
        <f>SUM(C101:C103)</f>
        <v>117349.44700000001</v>
      </c>
      <c r="D100" s="25">
        <f>SUM(D101:D103)</f>
        <v>8837.558</v>
      </c>
      <c r="E100" s="25">
        <f t="shared" si="0"/>
        <v>-108511.88900000001</v>
      </c>
      <c r="F100" s="25">
        <f t="shared" si="1"/>
        <v>7.530975412265896</v>
      </c>
    </row>
    <row r="101" spans="1:6" ht="46.5">
      <c r="A101" s="13" t="s">
        <v>122</v>
      </c>
      <c r="B101" s="7" t="s">
        <v>123</v>
      </c>
      <c r="C101" s="28">
        <v>114314.6</v>
      </c>
      <c r="D101" s="24">
        <v>7189.148</v>
      </c>
      <c r="E101" s="24">
        <f t="shared" si="0"/>
        <v>-107125.452</v>
      </c>
      <c r="F101" s="24">
        <f t="shared" si="1"/>
        <v>6.288914976739629</v>
      </c>
    </row>
    <row r="102" spans="1:6" ht="30.75">
      <c r="A102" s="21" t="s">
        <v>198</v>
      </c>
      <c r="B102" s="7" t="s">
        <v>199</v>
      </c>
      <c r="C102" s="28">
        <v>2987.6</v>
      </c>
      <c r="D102" s="24">
        <v>1633.41</v>
      </c>
      <c r="E102" s="24">
        <f>D102-C102</f>
        <v>-1354.1899999999998</v>
      </c>
      <c r="F102" s="24">
        <f>D102/C102*100</f>
        <v>54.67298165751775</v>
      </c>
    </row>
    <row r="103" spans="1:6" ht="30.75">
      <c r="A103" s="21" t="s">
        <v>200</v>
      </c>
      <c r="B103" s="7" t="s">
        <v>201</v>
      </c>
      <c r="C103" s="28">
        <v>47.247</v>
      </c>
      <c r="D103" s="24">
        <v>15</v>
      </c>
      <c r="E103" s="24">
        <f>D103-C103</f>
        <v>-32.247</v>
      </c>
      <c r="F103" s="24">
        <f>D103/C103*100</f>
        <v>31.748047495079053</v>
      </c>
    </row>
    <row r="104" spans="1:6" ht="186.75">
      <c r="A104" s="12" t="s">
        <v>124</v>
      </c>
      <c r="B104" s="4" t="s">
        <v>125</v>
      </c>
      <c r="C104" s="25">
        <f>C105+C106</f>
        <v>6645.4</v>
      </c>
      <c r="D104" s="25">
        <f>D105+D106</f>
        <v>25069.831</v>
      </c>
      <c r="E104" s="25">
        <f t="shared" si="0"/>
        <v>18424.430999999997</v>
      </c>
      <c r="F104" s="25">
        <f t="shared" si="1"/>
        <v>377.2508953561862</v>
      </c>
    </row>
    <row r="105" spans="1:6" ht="124.5">
      <c r="A105" s="13" t="s">
        <v>126</v>
      </c>
      <c r="B105" s="7" t="s">
        <v>127</v>
      </c>
      <c r="C105" s="24">
        <v>0</v>
      </c>
      <c r="D105" s="24">
        <v>0</v>
      </c>
      <c r="E105" s="24">
        <f t="shared" si="0"/>
        <v>0</v>
      </c>
      <c r="F105" s="24"/>
    </row>
    <row r="106" spans="1:6" ht="62.25">
      <c r="A106" s="13" t="s">
        <v>128</v>
      </c>
      <c r="B106" s="7" t="s">
        <v>129</v>
      </c>
      <c r="C106" s="24">
        <v>6645.4</v>
      </c>
      <c r="D106" s="24">
        <v>25069.831</v>
      </c>
      <c r="E106" s="24">
        <f t="shared" si="0"/>
        <v>18424.430999999997</v>
      </c>
      <c r="F106" s="24">
        <f t="shared" si="1"/>
        <v>377.2508953561862</v>
      </c>
    </row>
    <row r="107" spans="1:6" ht="93">
      <c r="A107" s="12" t="s">
        <v>130</v>
      </c>
      <c r="B107" s="4" t="s">
        <v>131</v>
      </c>
      <c r="C107" s="25">
        <f>C108</f>
        <v>-139092.4</v>
      </c>
      <c r="D107" s="25">
        <f>D108</f>
        <v>-17854.486</v>
      </c>
      <c r="E107" s="25">
        <f t="shared" si="0"/>
        <v>121237.91399999999</v>
      </c>
      <c r="F107" s="25">
        <f t="shared" si="1"/>
        <v>12.836420969082424</v>
      </c>
    </row>
    <row r="108" spans="1:6" ht="78">
      <c r="A108" s="13" t="s">
        <v>132</v>
      </c>
      <c r="B108" s="7" t="s">
        <v>133</v>
      </c>
      <c r="C108" s="24">
        <v>-139092.4</v>
      </c>
      <c r="D108" s="24">
        <v>-17854.486</v>
      </c>
      <c r="E108" s="24">
        <f>D108-C108</f>
        <v>121237.91399999999</v>
      </c>
      <c r="F108" s="24">
        <f>D108/C108*100</f>
        <v>12.836420969082424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2755905511811024" bottom="0.2755905511811024" header="0.15748031496062992" footer="0.1574803149606299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2018-02-22T08:07:47Z</cp:lastPrinted>
  <dcterms:created xsi:type="dcterms:W3CDTF">2016-04-25T02:35:52Z</dcterms:created>
  <dcterms:modified xsi:type="dcterms:W3CDTF">2018-02-22T08:07:55Z</dcterms:modified>
  <cp:category/>
  <cp:version/>
  <cp:contentType/>
  <cp:contentStatus/>
</cp:coreProperties>
</file>