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06" yWindow="65521" windowWidth="10410" windowHeight="10890" activeTab="0"/>
  </bookViews>
  <sheets>
    <sheet name="Доходы рес.бюджета" sheetId="1" r:id="rId1"/>
    <sheet name="Лист1" sheetId="2" r:id="rId2"/>
  </sheets>
  <definedNames>
    <definedName name="TableRow">'Доходы рес.бюджета'!#REF!</definedName>
    <definedName name="TableRow1">#REF!</definedName>
    <definedName name="TableRow2">#REF!</definedName>
    <definedName name="_xlnm.Print_Titles" localSheetId="0">'Доходы рес.бюджета'!$4:$5</definedName>
  </definedNames>
  <calcPr fullCalcOnLoad="1" fullPrecision="0"/>
</workbook>
</file>

<file path=xl/sharedStrings.xml><?xml version="1.0" encoding="utf-8"?>
<sst xmlns="http://schemas.openxmlformats.org/spreadsheetml/2006/main" count="205" uniqueCount="205">
  <si>
    <t>Доходы бюджета - Всего</t>
  </si>
  <si>
    <t>00085000000000000000</t>
  </si>
  <si>
    <t>НАЛОГОВЫЕ И НЕНАЛОГОВЫЕ ДОХОДЫ</t>
  </si>
  <si>
    <t>00010000000000000000</t>
  </si>
  <si>
    <t>НАЛОГОВЫЕ ДОХОДЫ</t>
  </si>
  <si>
    <t>НАЛОГИ НА ПРИБЫЛЬ, ДОХОДЫ</t>
  </si>
  <si>
    <t>00010100000000000000</t>
  </si>
  <si>
    <t>Налог на прибыль организаций</t>
  </si>
  <si>
    <t>00010101000000000110</t>
  </si>
  <si>
    <t>Налог на доходы физических лиц</t>
  </si>
  <si>
    <t>00010102000010000110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</si>
  <si>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</si>
  <si>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</si>
  <si>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</si>
  <si>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</si>
  <si>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НАЛОГИ НА СОВОКУПНЫЙ ДОХОД</t>
  </si>
  <si>
    <t>00010500000000000000</t>
  </si>
  <si>
    <t>Единый сельскохозяйственный налог</t>
  </si>
  <si>
    <t>00010503000010000110</t>
  </si>
  <si>
    <t>НАЛОГИ НА ИМУЩЕСТВО</t>
  </si>
  <si>
    <t>00010600000000000000</t>
  </si>
  <si>
    <t>Налог на имущество организаций</t>
  </si>
  <si>
    <t>00010602000020000110</t>
  </si>
  <si>
    <t>Транспортный налог</t>
  </si>
  <si>
    <t>00010604000020000110</t>
  </si>
  <si>
    <t>НАЛОГИ, СБОРЫ И РЕГУЛЯРНЫЕ ПЛАТЕЖИ ЗА ПОЛЬЗОВАНИЕ ПРИРОДНЫМИ РЕСУРСАМИ</t>
  </si>
  <si>
    <t>00010700000000000000</t>
  </si>
  <si>
    <t>Сборы за пользование объектами животного мира и за пользование объектами водных биологических ресурсов</t>
  </si>
  <si>
    <t>00010704000010000110</t>
  </si>
  <si>
    <t>ГОСУДАРСТВЕННАЯ ПОШЛИНА</t>
  </si>
  <si>
    <t>00010800000000000000</t>
  </si>
  <si>
    <t>Государственная пошлина за государственную регистрацию, а также за совершение прочих юридически значимых действий</t>
  </si>
  <si>
    <t>00010807000010000110</t>
  </si>
  <si>
    <t>ЗАДОЛЖЕННОСТЬ И ПЕРЕРАСЧЕТЫ ПО ОТМЕНЕННЫМ НАЛОГАМ, СБОРАМ И ИНЫМ ОБЯЗАТЕЛЬНЫМ ПЛАТЕЖАМ</t>
  </si>
  <si>
    <t>00010900000000000000</t>
  </si>
  <si>
    <t>НЕНАЛОГОВЫЕ ДОХОДЫ</t>
  </si>
  <si>
    <t>ДОХОДЫ ОТ ИСПОЛЬЗОВАНИЯ ИМУЩЕСТВА, НАХОДЯЩЕГОСЯ В ГОСУДАРСТВЕННОЙ И МУНИЦИПАЛЬНОЙ СОБСТВЕННОСТИ</t>
  </si>
  <si>
    <t>00011100000000000000</t>
  </si>
  <si>
    <t>Проценты, полученные от предоставления бюджетных кредитов внутри страны</t>
  </si>
  <si>
    <t>00011103000000000120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</si>
  <si>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</si>
  <si>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</si>
  <si>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</si>
  <si>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</si>
  <si>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</si>
  <si>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</si>
  <si>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</si>
  <si>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</si>
  <si>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Платежи при пользовании недрами</t>
  </si>
  <si>
    <t>00011202000000000120</t>
  </si>
  <si>
    <t>Плата за использование лесов</t>
  </si>
  <si>
    <t>00011204000000000120</t>
  </si>
  <si>
    <t>ДОХОДЫ ОТ ОКАЗАНИЯ ПЛАТНЫХ УСЛУГ (РАБОТ) И КОМПЕНСАЦИИ ЗАТРАТ ГОСУДАРСТВА</t>
  </si>
  <si>
    <t>00011300000000000000</t>
  </si>
  <si>
    <t>Доходы от оказания платных услуг (работ)</t>
  </si>
  <si>
    <t>00011301000000000130</t>
  </si>
  <si>
    <t>Доходы от компенсации затрат государства</t>
  </si>
  <si>
    <t>00011302000000000130</t>
  </si>
  <si>
    <t>ДОХОДЫ ОТ ПРОДАЖИ МАТЕРИАЛЬНЫХ И НЕМАТЕРИАЛЬНЫХ АКТИВОВ</t>
  </si>
  <si>
    <t>00011400000000000000</t>
  </si>
  <si>
    <t>Доходы от продажи земельных участков, находящихся в государственной и муниципальной собственности</t>
  </si>
  <si>
    <t>00011406000000000430</t>
  </si>
  <si>
    <t>АДМИНИСТРАТИВНЫЕ ПЛАТЕЖИ И СБОРЫ</t>
  </si>
  <si>
    <t>00011500000000000000</t>
  </si>
  <si>
    <t>Платежи, взимаемые государственными и муниципальными органами (организациями) за выполнение определенных функций</t>
  </si>
  <si>
    <t>00011502000000000140</t>
  </si>
  <si>
    <t>ШТРАФЫ, САНКЦИИ, ВОЗМЕЩЕНИЕ УЩЕРБА</t>
  </si>
  <si>
    <t>00011600000000000000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</si>
  <si>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</si>
  <si>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00011602000000000140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</si>
  <si>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</si>
  <si>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00011625000000000140</t>
  </si>
  <si>
    <t>Денежные взыскания (штрафы) за нарушение законодательства о рекламе</t>
  </si>
  <si>
    <t>00011626000010000140</t>
  </si>
  <si>
    <t>Денежные взыскания (штрафы) за нарушение законодательства Российской Федерации о пожарной безопасности</t>
  </si>
  <si>
    <t>00011627000010000140</t>
  </si>
  <si>
    <t>Денежные взыскания (штрафы) за правонарушения в области дорожного движения</t>
  </si>
  <si>
    <t>00011630000010000140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</si>
  <si>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</si>
  <si>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00011632000000000140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</si>
  <si>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</si>
  <si>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00011633000000000140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</si>
  <si>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</si>
  <si>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00011637000000000140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</si>
  <si>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</si>
  <si>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00011646000000000140</t>
  </si>
  <si>
    <t>Прочие поступления от денежных взысканий (штрафов) и иных сумм в возмещение ущерба</t>
  </si>
  <si>
    <t>00011690000000000140</t>
  </si>
  <si>
    <t>ПРОЧИЕ НЕНАЛОГОВЫЕ ДОХОДЫ</t>
  </si>
  <si>
    <t>00011700000000000000</t>
  </si>
  <si>
    <t>Невыясненные поступления</t>
  </si>
  <si>
    <t>00011701000000000180</t>
  </si>
  <si>
    <t>Прочие неналоговые доходы</t>
  </si>
  <si>
    <t>00011705000000000180</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</si>
  <si>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</si>
  <si>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</si>
  <si>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</si>
  <si>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00020302000020000180</t>
  </si>
  <si>
    <t>Предоставление  государственными (муниципальными) организациями грантов для получателей средств бюджетов субъектов Российской Федерации</t>
  </si>
  <si>
    <t>00020302010020000180</t>
  </si>
  <si>
    <t>00020302040020000180</t>
  </si>
  <si>
    <t>ПРОЧИЕ БЕЗВОЗМЕЗДНЫЕ ПОСТУПЛЕНИЯ</t>
  </si>
  <si>
    <t>00020700000000000000</t>
  </si>
  <si>
    <t>Прочие безвозмездные поступления в бюджеты субъектов Российской Федерации</t>
  </si>
  <si>
    <t>00020702000020000180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</si>
  <si>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</si>
  <si>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</si>
  <si>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</si>
  <si>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00021800000000000151</t>
  </si>
  <si>
    <t>Доходы бюджетов бюджетной системы Российской Федерации от возврата организациями остатков субсидий прошлых лет</t>
  </si>
  <si>
    <t>00021800000000000180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</si>
  <si>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</si>
  <si>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</si>
  <si>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</si>
  <si>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 тыс.руб.</t>
  </si>
  <si>
    <t xml:space="preserve"> Наименование показателя</t>
  </si>
  <si>
    <t xml:space="preserve">Код дохода по бюджетной классификации </t>
  </si>
  <si>
    <t>абсолютное отклонение, тыс. руб.</t>
  </si>
  <si>
    <t>процент исполнения, %</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</si>
  <si>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</si>
  <si>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(в части бюджетов субъектов Российской Федерации)</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</si>
  <si>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</si>
  <si>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</si>
  <si>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</si>
  <si>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</si>
  <si>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</si>
  <si>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</si>
  <si>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</si>
  <si>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</si>
  <si>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</si>
  <si>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Иные межбюджетные трансферты</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</si>
  <si>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</si>
  <si>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00011603000000000140</t>
  </si>
  <si>
    <t>00011618000000000140</t>
  </si>
  <si>
    <t>00020302030020000180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</si>
  <si>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</si>
  <si>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</si>
  <si>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00011101000000000120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</si>
  <si>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</si>
  <si>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00020210000000000151</t>
  </si>
  <si>
    <t>00020215001000000151</t>
  </si>
  <si>
    <t>00020215002000000151</t>
  </si>
  <si>
    <t>00020215009000000151</t>
  </si>
  <si>
    <t>Прочие дотации</t>
  </si>
  <si>
    <t>00020219999000000151</t>
  </si>
  <si>
    <t>00020220000000000151</t>
  </si>
  <si>
    <t>00020230000000000151</t>
  </si>
  <si>
    <t>00020240000000000151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</si>
  <si>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</si>
  <si>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</si>
  <si>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</si>
  <si>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</si>
  <si>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</si>
  <si>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Дотации бюджетам субъектов Российской Федерации в целях стимулирования роста налогового потенциала по налогу на прибыль организаций</t>
  </si>
  <si>
    <t>00020215213020000151</t>
  </si>
  <si>
    <t>Исполнено на 01.01.2019 года</t>
  </si>
  <si>
    <t>Доходы от возмещения ущерба при возникновении страховых случаев</t>
  </si>
  <si>
    <t>00011623000000000140</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</si>
  <si>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</si>
  <si>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</si>
  <si>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00020215311000000151</t>
  </si>
  <si>
    <t>Первоначально утверждено на 2018 год</t>
  </si>
  <si>
    <t>Утверждено на 2018 год (с учетом изменений)</t>
  </si>
  <si>
    <t>Показатели исполнения первоначально утвержденного плана</t>
  </si>
  <si>
    <t>Сведения о фактических поступлениях в республиканский бюджет Республики Алтай  доходов по видам доходов  в сравнении с первоначально утвержденными законом о бюджете значениями и с уточненными значениями с учетом внесенных изменений за 2018 год</t>
  </si>
  <si>
    <t>Перевыполнение относительно  первоначальных плановых назначений связано с поступлением добровольных пожертвований от юридических и физических лиц.</t>
  </si>
  <si>
    <t xml:space="preserve">Перевыполнение первоначального плана связано с погашением физическими лицами задолженности за предыдущие годы. </t>
  </si>
  <si>
    <t>Прогнозирование осуществлялось главным администратором доходов УФНС России по Республике Алтай.</t>
  </si>
  <si>
    <t>Перевыполнение плановых назначений связано со спецификой данного доходного источника, имеющего прямую зависимость от количества поступивших обращений за совершением юридически значимых действий, за совершение которых взимается государственная пошлина. Количество обращений оказалось больше прогнозируемого.</t>
  </si>
  <si>
    <t>Поступления не прогнозировались, что связано со сложностью точного прогнозирования данного доходного источника, незначительностью поступающих сумм.</t>
  </si>
  <si>
    <t xml:space="preserve">Согласно решению акционеров общества, акции которого принадлежат Республике Алтай, принято решение о перечислении дивидендов в доход республиканского бюджета Республики Алтай (поступили в бюджет в августе 2018 года).  </t>
  </si>
  <si>
    <t>Перевыполнение связанос поступлением незапланированных доходов по договорам аденды, заключенным с крупным арендатором в декабре 2017 года.</t>
  </si>
  <si>
    <t>Прогнозирование осуществлялось по данным главных администраторов доходов. Перевыполнение в основном связано с большим, чем прогнозировалось, количеством проведенных аукционов на право пользования участками недр.</t>
  </si>
  <si>
    <t>Прогнозирование осуществлялось по данным главных администраторов доходов. Перевыполнение первоначально утвержденного плана связано с применением в 2018 году большей, чем планировалось, стартовой ценой (по договорам купли-продажи лесных насаждений), а также в связи с заключением в декабре 2017 года непланируемых ранее договоров аренды участков лесного фонда.</t>
  </si>
  <si>
    <t>Перевыполнение плана связанос незапланированными поступлениями средств, в т.ч.в 2018 году поступил разовый платеж  из казны РФ чрез Минфин РФ в счет возмещения социальных выплат на ремонт жилья, пострадавшего в период паводка 2014 года.</t>
  </si>
  <si>
    <t xml:space="preserve">Невыполнение плана по платежам за выдачу разрешений на осуществление деятельности по перевозке пассажиров и багажа легковым такси связано с меньшими, чем планировалось главным администратором доходов, поступлениями. </t>
  </si>
  <si>
    <t>В связи с нестабильностью данного доходного источника отмечено невыполнение первоначально утвержденного на 2018 год плана.</t>
  </si>
  <si>
    <t>Перевыполнение плана связано с проведением внеплановых проверок торговых центров.</t>
  </si>
  <si>
    <t>Невыполнение плана обусловлено нестабильностью поступлений доходов по данному доходному источнику, что затрудняет точность прогнозирования.</t>
  </si>
  <si>
    <t>Прогнозирование осуществлялось главным администратором доходов.</t>
  </si>
  <si>
    <t>Прогнозирование осуществлялось главным администратором доходов. В связи с нестабильностью поступлений прогнозирование затруднено.</t>
  </si>
  <si>
    <t>Невыполнение плана связано с трудностями прогнозирования по данному доходному источнику в связи с нерегулярностью и незначительностью поступающих средств.</t>
  </si>
  <si>
    <t>Первоначально главным администратором доходов поступления в 2018 году не планировались.</t>
  </si>
  <si>
    <t>В связи с отсутствием поступлений в 2016-2017 годах  главным администратором доходов  не планировалось поступление указанных доходов в 2018 году.</t>
  </si>
  <si>
    <t>Перевыполнение связано с увеличением количества выявленных нарушений сотрудниками ГИБДД на территории Республики Алтай, дополнительным поступлением административных штрафов, выявленных с помощью средств видеофиксации.</t>
  </si>
  <si>
    <t>Прогнозирование осуществлялось главным администратором доходов. Невыполнение плана связано с нестабильностью поступлений по данному доходному источнику.</t>
  </si>
  <si>
    <t>Прогнозирование на 2018 год осуществлялось главным администратором доходов по утвержденной методике прогнозирования доходов с учетом динамики поступлений за предыдущие годы. С учетом нестабильности поступлений произошло невыполнение плана.</t>
  </si>
  <si>
    <t xml:space="preserve">Перевыполнение плана обясняется поступлением доходов, незапланированных или запланированных в меньшем объеме главными администраторами доходов, что связано с нестабильностью поступлений по данному источнику доходов. </t>
  </si>
  <si>
    <t>Прогнозирование невыясненных поступлений не осуществляется.</t>
  </si>
  <si>
    <t>Перевыполнение плана связано со значительным ростом в 2018 году налоговой базы по некоторым основным  налогоплательщикам, ранее уплачивающим налог в меньших размерах.</t>
  </si>
  <si>
    <t>Перевыполнение плана произошло в связи с дополнительным поступлением налога с начисленных дивидендов.</t>
  </si>
  <si>
    <t>Пояснения различий между первоначально утвержденными и фактическими показателями доходов (более +, - 5%)</t>
  </si>
  <si>
    <t>Перевыполнение плана связано с большим, чем планировалось, ростом налоговой базы.</t>
  </si>
  <si>
    <t>Выполнение в пределах плана.</t>
  </si>
  <si>
    <t xml:space="preserve">Невыполнение плана связано с ежегодным изменением оценочной стоимости имущества, находящегося в собственности РА, в связи с перезаключением договоров. </t>
  </si>
  <si>
    <t xml:space="preserve">В связи с незначительностью сумм поступление данного вида доходов на 2018 год не планировалось. </t>
  </si>
  <si>
    <t xml:space="preserve">Так как платежи разовые, прогнозирование по ним не осуществлялось. </t>
  </si>
  <si>
    <t>Поступление прогнозировалось на основании данных Минфина России. Корректировка плановых назначений производится в течение финансового года.</t>
  </si>
  <si>
    <t>Плановые назначения зависят от сумм фактического поступления в течение финансового года.</t>
  </si>
  <si>
    <t xml:space="preserve">Невыполнение первоначального плана объясняетсянезапланированными поступлениями по результатам проведенных в 2018 году проверок.  </t>
  </si>
  <si>
    <t xml:space="preserve">Невыполнение первоначального плана связано с включением в план прогнозируемых поступлений возвратов дебиторской задолженности прошлых лет которые с  2018 года зачисляются на КБК "Доходы от компенсации затрат государства" </t>
  </si>
  <si>
    <t>Главным администратором доходов первоначально не планировалась реализация имущества и земельных участков на 2018 год, что о обусловлено нестабильностью данных доходных источников и связанной с этим сложностью их прогнозирования.</t>
  </si>
  <si>
    <t xml:space="preserve">Первоначальный план невыполнен в связи с непоступлением запланированных доходов по одному главному администратору доходов. </t>
  </si>
  <si>
    <t>Перевыполнение связано с заключением новых соглашений о предоставлении бюджетных кредитов</t>
  </si>
  <si>
    <t>00021900000020000151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</si>
</sst>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numFmt numFmtId="173" formatCode="###\ ###\ ###\ ###\ ##0.00"/>
    <numFmt numFmtId="174" formatCode="0.000#,"/>
    <numFmt numFmtId="175" formatCode="#,##0.00_р_."/>
    <numFmt numFmtId="176" formatCode="\ 0.000#,"/>
    <numFmt numFmtId="177" formatCode="#,##0.0000_р_."/>
    <numFmt numFmtId="178" formatCode="#,##0.000_р_."/>
    <numFmt numFmtId="179" formatCode="#,##0.0_р_."/>
    <numFmt numFmtId="180" formatCode="#,##0.0"/>
    <numFmt numFmtId="181" formatCode="#,##0.00000_р_."/>
    <numFmt numFmtId="182" formatCode="#,##0.000000_р_."/>
    <numFmt numFmtId="183" formatCode="[$-FC19]d\ mmmm\ yyyy\ &quot;г.&quot;"/>
    <numFmt numFmtId="184" formatCode="0000"/>
    <numFmt numFmtId="185" formatCode="#,##0_р_."/>
    <numFmt numFmtId="186" formatCode="#,##0.000"/>
    <numFmt numFmtId="187" formatCode="_-* #,##0.0\ _₽_-;\-* #,##0.0\ _₽_-;_-* &quot;-&quot;?\ _₽_-;_-@_-"/>
  </numFmts>
  <fonts count="48">
    <font>
      <sz val="11"/>
      <color theme="1"/>
      <name val="Calibri"/>
      <family val="2"/>
    </font>
    <font>
      <sz val="11"/>
      <color indexed="8"/>
      <name val="Calibri"/>
      <family val="2"/>
    </font>
    <font>
      <sz val="10"/>
      <name val="Arial"/>
      <family val="2"/>
    </font>
    <font>
      <sz val="12"/>
      <name val="Times New Roman"/>
      <family val="1"/>
    </font>
    <font>
      <sz val="10"/>
      <name val="Arial Cyr"/>
      <family val="0"/>
    </font>
    <font>
      <sz val="10"/>
      <name val="Times New Roman"/>
      <family val="1"/>
    </font>
    <font>
      <sz val="8"/>
      <name val="Arial"/>
      <family val="2"/>
    </font>
    <font>
      <b/>
      <sz val="12"/>
      <name val="Times New Roman"/>
      <family val="1"/>
    </font>
    <font>
      <b/>
      <sz val="10"/>
      <name val="Times New Roman"/>
      <family val="1"/>
    </font>
    <font>
      <b/>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6"/>
      <name val="Calibri"/>
      <family val="2"/>
    </font>
    <font>
      <sz val="16"/>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9"/>
      </left>
      <right style="thin">
        <color indexed="9"/>
      </right>
      <top style="thin">
        <color indexed="9"/>
      </top>
      <bottom style="thin">
        <color indexed="9"/>
      </bottom>
    </border>
    <border>
      <left style="thin"/>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style="thin"/>
      <top style="thin"/>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6" fillId="0" borderId="1">
      <alignment horizontal="center" vertical="top" wrapText="1"/>
      <protection/>
    </xf>
    <xf numFmtId="0" fontId="6" fillId="0" borderId="2">
      <alignment horizontal="center" vertical="top" wrapText="1"/>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3" applyNumberFormat="0" applyAlignment="0" applyProtection="0"/>
    <xf numFmtId="0" fontId="32" fillId="27" borderId="4" applyNumberFormat="0" applyAlignment="0" applyProtection="0"/>
    <xf numFmtId="0" fontId="33" fillId="27"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8" borderId="9"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1" fillId="0" borderId="0">
      <alignment/>
      <protection/>
    </xf>
    <xf numFmtId="0" fontId="41"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4" fillId="0" borderId="0" applyFont="0" applyFill="0" applyBorder="0" applyAlignment="0" applyProtection="0"/>
    <xf numFmtId="0" fontId="46" fillId="32" borderId="0" applyNumberFormat="0" applyBorder="0" applyAlignment="0" applyProtection="0"/>
  </cellStyleXfs>
  <cellXfs count="57">
    <xf numFmtId="0" fontId="0" fillId="0" borderId="0" xfId="0" applyFont="1" applyAlignment="1">
      <alignment/>
    </xf>
    <xf numFmtId="0" fontId="5"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vertical="top" wrapText="1"/>
    </xf>
    <xf numFmtId="0" fontId="3" fillId="0" borderId="0" xfId="0" applyFont="1" applyFill="1" applyAlignment="1">
      <alignment horizont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0" xfId="0" applyFont="1" applyFill="1" applyAlignment="1">
      <alignment wrapText="1"/>
    </xf>
    <xf numFmtId="49" fontId="3" fillId="0" borderId="12" xfId="0" applyNumberFormat="1" applyFont="1" applyFill="1" applyBorder="1" applyAlignment="1">
      <alignment horizontal="center" vertical="center" wrapText="1"/>
    </xf>
    <xf numFmtId="179" fontId="3" fillId="0" borderId="12" xfId="0" applyNumberFormat="1" applyFont="1" applyFill="1" applyBorder="1" applyAlignment="1">
      <alignment horizontal="center" vertical="center" wrapText="1"/>
    </xf>
    <xf numFmtId="0" fontId="7" fillId="0" borderId="12" xfId="0" applyFont="1" applyFill="1" applyBorder="1" applyAlignment="1">
      <alignment horizontal="justify" vertical="top" wrapText="1"/>
    </xf>
    <xf numFmtId="0" fontId="3" fillId="0" borderId="12" xfId="0" applyFont="1" applyFill="1" applyBorder="1" applyAlignment="1">
      <alignment horizontal="justify" vertical="top" wrapText="1"/>
    </xf>
    <xf numFmtId="0" fontId="3" fillId="0" borderId="12" xfId="0" applyNumberFormat="1" applyFont="1" applyFill="1" applyBorder="1" applyAlignment="1">
      <alignment horizontal="justify" vertical="top" wrapText="1"/>
    </xf>
    <xf numFmtId="0" fontId="47" fillId="0" borderId="12" xfId="0" applyFont="1" applyFill="1" applyBorder="1" applyAlignment="1">
      <alignment horizontal="justify" vertical="top" wrapText="1"/>
    </xf>
    <xf numFmtId="187" fontId="3" fillId="0" borderId="12" xfId="0" applyNumberFormat="1" applyFont="1" applyFill="1" applyBorder="1" applyAlignment="1">
      <alignment horizontal="center" vertical="center"/>
    </xf>
    <xf numFmtId="187" fontId="7" fillId="0" borderId="12" xfId="0" applyNumberFormat="1" applyFont="1" applyFill="1" applyBorder="1" applyAlignment="1">
      <alignment horizontal="center" vertical="center"/>
    </xf>
    <xf numFmtId="0" fontId="3" fillId="0" borderId="13" xfId="0" applyFont="1" applyFill="1" applyBorder="1" applyAlignment="1">
      <alignment horizontal="justify" vertical="top" wrapText="1"/>
    </xf>
    <xf numFmtId="0" fontId="5" fillId="0" borderId="0" xfId="0" applyFont="1" applyFill="1" applyAlignment="1">
      <alignment horizontal="center" wrapText="1"/>
    </xf>
    <xf numFmtId="0" fontId="47" fillId="0" borderId="14" xfId="0" applyFont="1" applyFill="1" applyBorder="1" applyAlignment="1">
      <alignment horizontal="center" vertical="center" wrapText="1"/>
    </xf>
    <xf numFmtId="0" fontId="47" fillId="0" borderId="12" xfId="0" applyFont="1" applyFill="1" applyBorder="1" applyAlignment="1">
      <alignment horizontal="center" vertical="top" wrapText="1"/>
    </xf>
    <xf numFmtId="49" fontId="3" fillId="0" borderId="0" xfId="0" applyNumberFormat="1" applyFont="1" applyAlignment="1">
      <alignment horizontal="center" vertical="center"/>
    </xf>
    <xf numFmtId="0" fontId="3" fillId="33" borderId="12" xfId="0" applyFont="1" applyFill="1" applyBorder="1" applyAlignment="1">
      <alignment horizontal="justify" vertical="top" wrapText="1"/>
    </xf>
    <xf numFmtId="49" fontId="3" fillId="33" borderId="0" xfId="0" applyNumberFormat="1" applyFont="1" applyFill="1" applyAlignment="1">
      <alignment horizontal="center" vertical="center"/>
    </xf>
    <xf numFmtId="49" fontId="3" fillId="33" borderId="12" xfId="0" applyNumberFormat="1" applyFont="1" applyFill="1" applyBorder="1" applyAlignment="1">
      <alignment horizontal="center" vertical="center"/>
    </xf>
    <xf numFmtId="187" fontId="3" fillId="0" borderId="12" xfId="99" applyNumberFormat="1" applyFont="1" applyFill="1" applyBorder="1" applyAlignment="1">
      <alignment horizontal="center" vertical="center"/>
    </xf>
    <xf numFmtId="0" fontId="5" fillId="0" borderId="12"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3" fillId="0" borderId="0" xfId="0" applyFont="1" applyFill="1" applyAlignment="1">
      <alignment horizontal="right" wrapText="1"/>
    </xf>
    <xf numFmtId="0" fontId="5" fillId="0" borderId="12" xfId="0" applyFont="1" applyBorder="1" applyAlignment="1">
      <alignment horizontal="center" vertical="center" wrapText="1"/>
    </xf>
    <xf numFmtId="180" fontId="5" fillId="0" borderId="12" xfId="0" applyNumberFormat="1" applyFont="1" applyBorder="1" applyAlignment="1">
      <alignment horizontal="center" vertical="center" wrapText="1"/>
    </xf>
    <xf numFmtId="0" fontId="5" fillId="0" borderId="12" xfId="0" applyFont="1" applyFill="1" applyBorder="1" applyAlignment="1">
      <alignment horizontal="center" vertical="top" wrapText="1"/>
    </xf>
    <xf numFmtId="0" fontId="5" fillId="0"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9" fillId="0" borderId="0" xfId="0" applyFont="1" applyFill="1" applyAlignment="1">
      <alignment horizontal="center" vertical="center" wrapText="1"/>
    </xf>
    <xf numFmtId="0" fontId="28" fillId="0" borderId="0" xfId="0" applyFont="1" applyFill="1" applyAlignment="1">
      <alignment horizontal="center" vertical="center" wrapText="1"/>
    </xf>
    <xf numFmtId="0" fontId="29" fillId="0" borderId="0" xfId="0" applyFont="1" applyAlignment="1">
      <alignment wrapText="1"/>
    </xf>
    <xf numFmtId="180" fontId="5" fillId="0" borderId="15" xfId="0" applyNumberFormat="1" applyFont="1" applyBorder="1" applyAlignment="1">
      <alignment horizontal="center" vertical="center" wrapText="1"/>
    </xf>
    <xf numFmtId="180" fontId="5" fillId="0" borderId="17" xfId="0" applyNumberFormat="1" applyFont="1" applyBorder="1" applyAlignment="1">
      <alignment horizontal="center" vertical="center" wrapText="1"/>
    </xf>
    <xf numFmtId="0" fontId="0" fillId="0" borderId="16" xfId="0" applyBorder="1" applyAlignment="1">
      <alignment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180" fontId="5" fillId="0" borderId="15" xfId="0" applyNumberFormat="1" applyFont="1" applyFill="1" applyBorder="1" applyAlignment="1">
      <alignment horizontal="center" vertical="center" wrapText="1"/>
    </xf>
    <xf numFmtId="180" fontId="5" fillId="0" borderId="16"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15" xfId="33" applyNumberFormat="1" applyFont="1" applyFill="1" applyBorder="1" applyAlignment="1" applyProtection="1">
      <alignment horizontal="center" vertical="center" wrapText="1"/>
      <protection/>
    </xf>
    <xf numFmtId="0" fontId="3" fillId="0" borderId="16" xfId="33" applyNumberFormat="1" applyFont="1" applyFill="1" applyBorder="1" applyAlignment="1">
      <alignment horizontal="center" vertical="center" wrapText="1"/>
      <protection/>
    </xf>
    <xf numFmtId="0" fontId="3" fillId="0" borderId="12" xfId="34" applyNumberFormat="1" applyFont="1" applyFill="1" applyBorder="1" applyAlignment="1" applyProtection="1">
      <alignment horizontal="center" vertical="center" wrapText="1"/>
      <protection/>
    </xf>
    <xf numFmtId="0" fontId="3" fillId="0" borderId="12" xfId="34" applyNumberFormat="1" applyFont="1" applyFill="1" applyBorder="1" applyAlignment="1">
      <alignment horizontal="center" vertical="center" wrapText="1"/>
      <protection/>
    </xf>
    <xf numFmtId="4" fontId="3" fillId="0" borderId="15" xfId="0" applyNumberFormat="1" applyFont="1" applyFill="1" applyBorder="1" applyAlignment="1">
      <alignment horizontal="center" vertical="center" wrapText="1"/>
    </xf>
    <xf numFmtId="4" fontId="3" fillId="0" borderId="16"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cellXfs>
  <cellStyles count="8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8"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10" xfId="55"/>
    <cellStyle name="Обычный 2 11" xfId="56"/>
    <cellStyle name="Обычный 2 12" xfId="57"/>
    <cellStyle name="Обычный 2 13" xfId="58"/>
    <cellStyle name="Обычный 2 14" xfId="59"/>
    <cellStyle name="Обычный 2 15" xfId="60"/>
    <cellStyle name="Обычный 2 16" xfId="61"/>
    <cellStyle name="Обычный 2 17" xfId="62"/>
    <cellStyle name="Обычный 2 18" xfId="63"/>
    <cellStyle name="Обычный 2 19" xfId="64"/>
    <cellStyle name="Обычный 2 2" xfId="65"/>
    <cellStyle name="Обычный 2 20" xfId="66"/>
    <cellStyle name="Обычный 2 21" xfId="67"/>
    <cellStyle name="Обычный 2 22" xfId="68"/>
    <cellStyle name="Обычный 2 23" xfId="69"/>
    <cellStyle name="Обычный 2 24" xfId="70"/>
    <cellStyle name="Обычный 2 25" xfId="71"/>
    <cellStyle name="Обычный 2 26" xfId="72"/>
    <cellStyle name="Обычный 2 27" xfId="73"/>
    <cellStyle name="Обычный 2 28" xfId="74"/>
    <cellStyle name="Обычный 2 29" xfId="75"/>
    <cellStyle name="Обычный 2 3" xfId="76"/>
    <cellStyle name="Обычный 2 30" xfId="77"/>
    <cellStyle name="Обычный 2 31" xfId="78"/>
    <cellStyle name="Обычный 2 32" xfId="79"/>
    <cellStyle name="Обычный 2 33" xfId="80"/>
    <cellStyle name="Обычный 2 34" xfId="81"/>
    <cellStyle name="Обычный 2 35" xfId="82"/>
    <cellStyle name="Обычный 2 36" xfId="83"/>
    <cellStyle name="Обычный 2 4" xfId="84"/>
    <cellStyle name="Обычный 2 5" xfId="85"/>
    <cellStyle name="Обычный 2 6" xfId="86"/>
    <cellStyle name="Обычный 2 7" xfId="87"/>
    <cellStyle name="Обычный 2 8" xfId="88"/>
    <cellStyle name="Обычный 2 9" xfId="89"/>
    <cellStyle name="Обычный 3" xfId="90"/>
    <cellStyle name="Обычный 4" xfId="91"/>
    <cellStyle name="Обычный 5"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Финансовый 10" xfId="101"/>
    <cellStyle name="Хороший"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4"/>
  <sheetViews>
    <sheetView tabSelected="1" zoomScale="90" zoomScaleNormal="9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H4" sqref="H4:H5"/>
    </sheetView>
  </sheetViews>
  <sheetFormatPr defaultColWidth="22.28125" defaultRowHeight="15"/>
  <cols>
    <col min="1" max="1" width="48.421875" style="3" customWidth="1"/>
    <col min="2" max="2" width="25.28125" style="4" customWidth="1"/>
    <col min="3" max="3" width="17.7109375" style="4" customWidth="1"/>
    <col min="4" max="4" width="18.7109375" style="4" customWidth="1"/>
    <col min="5" max="5" width="17.00390625" style="4" customWidth="1"/>
    <col min="6" max="6" width="16.28125" style="17" customWidth="1"/>
    <col min="7" max="7" width="14.421875" style="17" customWidth="1"/>
    <col min="8" max="8" width="67.421875" style="1" customWidth="1"/>
    <col min="9" max="244" width="8.7109375" style="1" customWidth="1"/>
    <col min="245" max="245" width="3.57421875" style="1" customWidth="1"/>
    <col min="246" max="16384" width="22.28125" style="1" customWidth="1"/>
  </cols>
  <sheetData>
    <row r="1" spans="1:8" ht="53.25" customHeight="1">
      <c r="A1" s="36" t="s">
        <v>164</v>
      </c>
      <c r="B1" s="37"/>
      <c r="C1" s="37"/>
      <c r="D1" s="37"/>
      <c r="E1" s="37"/>
      <c r="F1" s="37"/>
      <c r="G1" s="37"/>
      <c r="H1" s="38"/>
    </row>
    <row r="3" spans="2:8" ht="15.75">
      <c r="B3" s="2"/>
      <c r="C3" s="2"/>
      <c r="E3" s="17"/>
      <c r="G3" s="4"/>
      <c r="H3" s="27" t="s">
        <v>114</v>
      </c>
    </row>
    <row r="4" spans="1:8" s="2" customFormat="1" ht="48" customHeight="1">
      <c r="A4" s="49" t="s">
        <v>115</v>
      </c>
      <c r="B4" s="51" t="s">
        <v>116</v>
      </c>
      <c r="C4" s="53" t="s">
        <v>161</v>
      </c>
      <c r="D4" s="53" t="s">
        <v>162</v>
      </c>
      <c r="E4" s="53" t="s">
        <v>155</v>
      </c>
      <c r="F4" s="55" t="s">
        <v>163</v>
      </c>
      <c r="G4" s="56"/>
      <c r="H4" s="34" t="s">
        <v>191</v>
      </c>
    </row>
    <row r="5" spans="1:8" s="2" customFormat="1" ht="47.25">
      <c r="A5" s="50"/>
      <c r="B5" s="52"/>
      <c r="C5" s="54"/>
      <c r="D5" s="54"/>
      <c r="E5" s="54"/>
      <c r="F5" s="9" t="s">
        <v>117</v>
      </c>
      <c r="G5" s="5" t="s">
        <v>118</v>
      </c>
      <c r="H5" s="35"/>
    </row>
    <row r="6" spans="1:8" ht="15.75">
      <c r="A6" s="16" t="s">
        <v>0</v>
      </c>
      <c r="B6" s="5" t="s">
        <v>1</v>
      </c>
      <c r="C6" s="14">
        <f>C7+C61</f>
        <v>16219679.6</v>
      </c>
      <c r="D6" s="14">
        <f>D7+D61</f>
        <v>18990183.1</v>
      </c>
      <c r="E6" s="14">
        <f>E7+E61+0.1</f>
        <v>18464513.5</v>
      </c>
      <c r="F6" s="14">
        <f>E6-C6</f>
        <v>2244833.9</v>
      </c>
      <c r="G6" s="14">
        <f>E6/C6*100</f>
        <v>113.8</v>
      </c>
      <c r="H6" s="25"/>
    </row>
    <row r="7" spans="1:8" s="7" customFormat="1" ht="31.5">
      <c r="A7" s="10" t="s">
        <v>2</v>
      </c>
      <c r="B7" s="6" t="s">
        <v>3</v>
      </c>
      <c r="C7" s="15">
        <f>C8+C25</f>
        <v>3238180.3</v>
      </c>
      <c r="D7" s="15">
        <f>D8+D25</f>
        <v>3820465.5</v>
      </c>
      <c r="E7" s="15">
        <f>E8+E25</f>
        <v>3920433.7</v>
      </c>
      <c r="F7" s="15">
        <f aca="true" t="shared" si="0" ref="F7:F70">E7-C7</f>
        <v>682253.4</v>
      </c>
      <c r="G7" s="15">
        <f aca="true" t="shared" si="1" ref="G7:G70">E7/C7*100</f>
        <v>121.1</v>
      </c>
      <c r="H7" s="26"/>
    </row>
    <row r="8" spans="1:8" s="7" customFormat="1" ht="15.75">
      <c r="A8" s="10" t="s">
        <v>4</v>
      </c>
      <c r="B8" s="6"/>
      <c r="C8" s="15">
        <f>C9+C12+C14+C16+C19+C21+C24</f>
        <v>3037332.3</v>
      </c>
      <c r="D8" s="15">
        <f>D9+D12+D14+D16+D19+D21+D24</f>
        <v>3551413.6</v>
      </c>
      <c r="E8" s="15">
        <f>E9+E12+E14+E16+E19+E21+E24</f>
        <v>3636498.6</v>
      </c>
      <c r="F8" s="15">
        <f t="shared" si="0"/>
        <v>599166.3</v>
      </c>
      <c r="G8" s="15">
        <f t="shared" si="1"/>
        <v>119.7</v>
      </c>
      <c r="H8" s="26"/>
    </row>
    <row r="9" spans="1:8" ht="15.75">
      <c r="A9" s="11" t="s">
        <v>5</v>
      </c>
      <c r="B9" s="5" t="s">
        <v>6</v>
      </c>
      <c r="C9" s="14">
        <f>C10+C11</f>
        <v>2060565</v>
      </c>
      <c r="D9" s="14">
        <f>D10+D11</f>
        <v>2540890.3</v>
      </c>
      <c r="E9" s="14">
        <f>E10+E11</f>
        <v>2601107</v>
      </c>
      <c r="F9" s="14">
        <f t="shared" si="0"/>
        <v>540542</v>
      </c>
      <c r="G9" s="14">
        <f t="shared" si="1"/>
        <v>126.2</v>
      </c>
      <c r="H9" s="25"/>
    </row>
    <row r="10" spans="1:8" ht="48.75" customHeight="1">
      <c r="A10" s="11" t="s">
        <v>7</v>
      </c>
      <c r="B10" s="5" t="s">
        <v>8</v>
      </c>
      <c r="C10" s="14">
        <v>707055</v>
      </c>
      <c r="D10" s="14">
        <v>1005394.4</v>
      </c>
      <c r="E10" s="24">
        <v>1015151</v>
      </c>
      <c r="F10" s="14">
        <f t="shared" si="0"/>
        <v>308096</v>
      </c>
      <c r="G10" s="14">
        <f t="shared" si="1"/>
        <v>143.6</v>
      </c>
      <c r="H10" s="29" t="s">
        <v>189</v>
      </c>
    </row>
    <row r="11" spans="1:8" ht="33" customHeight="1">
      <c r="A11" s="11" t="s">
        <v>9</v>
      </c>
      <c r="B11" s="5" t="s">
        <v>10</v>
      </c>
      <c r="C11" s="14">
        <v>1353510</v>
      </c>
      <c r="D11" s="14">
        <v>1535495.9</v>
      </c>
      <c r="E11" s="24">
        <v>1585956</v>
      </c>
      <c r="F11" s="14">
        <f t="shared" si="0"/>
        <v>232446</v>
      </c>
      <c r="G11" s="14">
        <f t="shared" si="1"/>
        <v>117.2</v>
      </c>
      <c r="H11" s="32" t="s">
        <v>190</v>
      </c>
    </row>
    <row r="12" spans="1:8" ht="47.25">
      <c r="A12" s="11" t="s">
        <v>11</v>
      </c>
      <c r="B12" s="5" t="s">
        <v>12</v>
      </c>
      <c r="C12" s="14">
        <f>C13</f>
        <v>698647.5</v>
      </c>
      <c r="D12" s="14">
        <f>D13</f>
        <v>698647.5</v>
      </c>
      <c r="E12" s="14">
        <f>E13</f>
        <v>705496.3</v>
      </c>
      <c r="F12" s="14">
        <f t="shared" si="0"/>
        <v>6848.8</v>
      </c>
      <c r="G12" s="14">
        <f t="shared" si="1"/>
        <v>101</v>
      </c>
      <c r="H12" s="25"/>
    </row>
    <row r="13" spans="1:8" ht="47.25">
      <c r="A13" s="11" t="s">
        <v>13</v>
      </c>
      <c r="B13" s="5" t="s">
        <v>14</v>
      </c>
      <c r="C13" s="14">
        <v>698647.5</v>
      </c>
      <c r="D13" s="14">
        <v>698647.5</v>
      </c>
      <c r="E13" s="24">
        <v>705496.3</v>
      </c>
      <c r="F13" s="14">
        <f t="shared" si="0"/>
        <v>6848.8</v>
      </c>
      <c r="G13" s="14">
        <f t="shared" si="1"/>
        <v>101</v>
      </c>
      <c r="H13" s="31" t="s">
        <v>193</v>
      </c>
    </row>
    <row r="14" spans="1:8" ht="19.5" customHeight="1">
      <c r="A14" s="11" t="s">
        <v>15</v>
      </c>
      <c r="B14" s="5" t="s">
        <v>16</v>
      </c>
      <c r="C14" s="14">
        <f>C15</f>
        <v>0</v>
      </c>
      <c r="D14" s="14">
        <f>D15</f>
        <v>24.3</v>
      </c>
      <c r="E14" s="14">
        <f>E15</f>
        <v>42.2</v>
      </c>
      <c r="F14" s="14">
        <f t="shared" si="0"/>
        <v>42.2</v>
      </c>
      <c r="G14" s="14">
        <v>0</v>
      </c>
      <c r="H14" s="25"/>
    </row>
    <row r="15" spans="1:8" ht="15" customHeight="1">
      <c r="A15" s="11" t="s">
        <v>17</v>
      </c>
      <c r="B15" s="5" t="s">
        <v>18</v>
      </c>
      <c r="C15" s="14">
        <v>0</v>
      </c>
      <c r="D15" s="14">
        <v>24.3</v>
      </c>
      <c r="E15" s="24">
        <v>42.2</v>
      </c>
      <c r="F15" s="14">
        <f t="shared" si="0"/>
        <v>42.2</v>
      </c>
      <c r="G15" s="14">
        <v>0</v>
      </c>
      <c r="H15" s="25"/>
    </row>
    <row r="16" spans="1:8" ht="15.75">
      <c r="A16" s="11" t="s">
        <v>19</v>
      </c>
      <c r="B16" s="5" t="s">
        <v>20</v>
      </c>
      <c r="C16" s="14">
        <f>C17+C18</f>
        <v>254368</v>
      </c>
      <c r="D16" s="14">
        <f>D17+D18</f>
        <v>284827.8</v>
      </c>
      <c r="E16" s="14">
        <f>E17+E18</f>
        <v>302382.2</v>
      </c>
      <c r="F16" s="14">
        <f t="shared" si="0"/>
        <v>48014.2</v>
      </c>
      <c r="G16" s="14">
        <f t="shared" si="1"/>
        <v>118.9</v>
      </c>
      <c r="H16" s="25"/>
    </row>
    <row r="17" spans="1:8" ht="44.25" customHeight="1">
      <c r="A17" s="11" t="s">
        <v>21</v>
      </c>
      <c r="B17" s="5" t="s">
        <v>22</v>
      </c>
      <c r="C17" s="14">
        <v>137087</v>
      </c>
      <c r="D17" s="14">
        <v>158408</v>
      </c>
      <c r="E17" s="24">
        <v>171277.6</v>
      </c>
      <c r="F17" s="14">
        <f t="shared" si="0"/>
        <v>34190.6</v>
      </c>
      <c r="G17" s="14">
        <f t="shared" si="1"/>
        <v>124.9</v>
      </c>
      <c r="H17" s="32" t="s">
        <v>192</v>
      </c>
    </row>
    <row r="18" spans="1:8" ht="41.25" customHeight="1">
      <c r="A18" s="11" t="s">
        <v>23</v>
      </c>
      <c r="B18" s="5" t="s">
        <v>24</v>
      </c>
      <c r="C18" s="14">
        <v>117281</v>
      </c>
      <c r="D18" s="14">
        <v>126419.8</v>
      </c>
      <c r="E18" s="24">
        <v>131104.6</v>
      </c>
      <c r="F18" s="14">
        <f t="shared" si="0"/>
        <v>13823.6</v>
      </c>
      <c r="G18" s="14">
        <f t="shared" si="1"/>
        <v>111.8</v>
      </c>
      <c r="H18" s="31" t="s">
        <v>166</v>
      </c>
    </row>
    <row r="19" spans="1:8" ht="47.25">
      <c r="A19" s="11" t="s">
        <v>25</v>
      </c>
      <c r="B19" s="5" t="s">
        <v>26</v>
      </c>
      <c r="C19" s="14">
        <f>C20</f>
        <v>4</v>
      </c>
      <c r="D19" s="14">
        <f>D20</f>
        <v>0.8</v>
      </c>
      <c r="E19" s="14">
        <f>E20</f>
        <v>0.6</v>
      </c>
      <c r="F19" s="14">
        <f t="shared" si="0"/>
        <v>-3.4</v>
      </c>
      <c r="G19" s="14">
        <f t="shared" si="1"/>
        <v>15</v>
      </c>
      <c r="H19" s="25"/>
    </row>
    <row r="20" spans="1:8" ht="47.25">
      <c r="A20" s="11" t="s">
        <v>27</v>
      </c>
      <c r="B20" s="5" t="s">
        <v>28</v>
      </c>
      <c r="C20" s="14">
        <v>4</v>
      </c>
      <c r="D20" s="14">
        <v>0.8</v>
      </c>
      <c r="E20" s="24">
        <v>0.6</v>
      </c>
      <c r="F20" s="14">
        <f t="shared" si="0"/>
        <v>-3.4</v>
      </c>
      <c r="G20" s="14">
        <f t="shared" si="1"/>
        <v>15</v>
      </c>
      <c r="H20" s="31" t="s">
        <v>167</v>
      </c>
    </row>
    <row r="21" spans="1:8" ht="15.75">
      <c r="A21" s="11" t="s">
        <v>29</v>
      </c>
      <c r="B21" s="5" t="s">
        <v>30</v>
      </c>
      <c r="C21" s="14">
        <f>C22+C23</f>
        <v>23747.8</v>
      </c>
      <c r="D21" s="14">
        <f>D22+D23</f>
        <v>27022.9</v>
      </c>
      <c r="E21" s="14">
        <f>E22+E23</f>
        <v>27468.2</v>
      </c>
      <c r="F21" s="14">
        <f t="shared" si="0"/>
        <v>3720.4</v>
      </c>
      <c r="G21" s="14">
        <f t="shared" si="1"/>
        <v>115.7</v>
      </c>
      <c r="H21" s="39" t="s">
        <v>168</v>
      </c>
    </row>
    <row r="22" spans="1:8" ht="123.75" customHeight="1">
      <c r="A22" s="11" t="s">
        <v>151</v>
      </c>
      <c r="B22" s="8" t="s">
        <v>152</v>
      </c>
      <c r="C22" s="14">
        <v>125</v>
      </c>
      <c r="D22" s="14">
        <v>1124</v>
      </c>
      <c r="E22" s="14">
        <v>1130.3</v>
      </c>
      <c r="F22" s="14">
        <f t="shared" si="0"/>
        <v>1005.3</v>
      </c>
      <c r="G22" s="14">
        <f t="shared" si="1"/>
        <v>904.2</v>
      </c>
      <c r="H22" s="40"/>
    </row>
    <row r="23" spans="1:8" ht="54" customHeight="1">
      <c r="A23" s="11" t="s">
        <v>31</v>
      </c>
      <c r="B23" s="5" t="s">
        <v>32</v>
      </c>
      <c r="C23" s="14">
        <v>23622.8</v>
      </c>
      <c r="D23" s="14">
        <v>25898.9</v>
      </c>
      <c r="E23" s="14">
        <v>26337.9</v>
      </c>
      <c r="F23" s="14">
        <f t="shared" si="0"/>
        <v>2715.1</v>
      </c>
      <c r="G23" s="14">
        <f t="shared" si="1"/>
        <v>111.5</v>
      </c>
      <c r="H23" s="41"/>
    </row>
    <row r="24" spans="1:8" ht="47.25">
      <c r="A24" s="11" t="s">
        <v>33</v>
      </c>
      <c r="B24" s="5" t="s">
        <v>34</v>
      </c>
      <c r="C24" s="14">
        <v>0</v>
      </c>
      <c r="D24" s="14">
        <v>0</v>
      </c>
      <c r="E24" s="14">
        <v>2.1</v>
      </c>
      <c r="F24" s="14">
        <f t="shared" si="0"/>
        <v>2.1</v>
      </c>
      <c r="G24" s="14">
        <v>0</v>
      </c>
      <c r="H24" s="31" t="s">
        <v>169</v>
      </c>
    </row>
    <row r="25" spans="1:8" ht="15.75">
      <c r="A25" s="10" t="s">
        <v>35</v>
      </c>
      <c r="B25" s="6"/>
      <c r="C25" s="15">
        <f>C26+C32+C36+C39+C42+C44+C58</f>
        <v>200848</v>
      </c>
      <c r="D25" s="15">
        <f>D26+D32+D36+D39+D42+D44+D58</f>
        <v>269051.9</v>
      </c>
      <c r="E25" s="15">
        <f>E26+E32+E36+E39+E42+E44+E58+0.1</f>
        <v>283935.1</v>
      </c>
      <c r="F25" s="15">
        <f t="shared" si="0"/>
        <v>83087.1</v>
      </c>
      <c r="G25" s="15">
        <f t="shared" si="1"/>
        <v>141.4</v>
      </c>
      <c r="H25" s="25"/>
    </row>
    <row r="26" spans="1:8" ht="78" customHeight="1">
      <c r="A26" s="11" t="s">
        <v>36</v>
      </c>
      <c r="B26" s="5" t="s">
        <v>37</v>
      </c>
      <c r="C26" s="14">
        <f>C27+C28+C29+C30+C31</f>
        <v>12721.2</v>
      </c>
      <c r="D26" s="14">
        <f>D27+D28+D29+D30+D31</f>
        <v>15920.2</v>
      </c>
      <c r="E26" s="14">
        <f>E27+E28+E29+E30+E31</f>
        <v>16358.3</v>
      </c>
      <c r="F26" s="14">
        <f t="shared" si="0"/>
        <v>3637.1</v>
      </c>
      <c r="G26" s="14">
        <f t="shared" si="1"/>
        <v>128.6</v>
      </c>
      <c r="H26" s="25"/>
    </row>
    <row r="27" spans="1:8" ht="110.25">
      <c r="A27" s="11" t="s">
        <v>138</v>
      </c>
      <c r="B27" s="8" t="s">
        <v>137</v>
      </c>
      <c r="C27" s="14">
        <v>0</v>
      </c>
      <c r="D27" s="14">
        <v>201</v>
      </c>
      <c r="E27" s="14">
        <v>201.2</v>
      </c>
      <c r="F27" s="14">
        <f t="shared" si="0"/>
        <v>201.2</v>
      </c>
      <c r="G27" s="14">
        <v>0</v>
      </c>
      <c r="H27" s="29" t="s">
        <v>170</v>
      </c>
    </row>
    <row r="28" spans="1:8" ht="39.75" customHeight="1">
      <c r="A28" s="11" t="s">
        <v>38</v>
      </c>
      <c r="B28" s="5" t="s">
        <v>39</v>
      </c>
      <c r="C28" s="14">
        <v>324</v>
      </c>
      <c r="D28" s="14">
        <v>598.8</v>
      </c>
      <c r="E28" s="24">
        <v>606.8</v>
      </c>
      <c r="F28" s="14">
        <f t="shared" si="0"/>
        <v>282.8</v>
      </c>
      <c r="G28" s="14">
        <f t="shared" si="1"/>
        <v>187.3</v>
      </c>
      <c r="H28" s="29" t="s">
        <v>203</v>
      </c>
    </row>
    <row r="29" spans="1:8" ht="144" customHeight="1">
      <c r="A29" s="11" t="s">
        <v>40</v>
      </c>
      <c r="B29" s="5" t="s">
        <v>41</v>
      </c>
      <c r="C29" s="14">
        <v>9869.8</v>
      </c>
      <c r="D29" s="14">
        <v>13145.1</v>
      </c>
      <c r="E29" s="24">
        <v>13530.7</v>
      </c>
      <c r="F29" s="14">
        <f t="shared" si="0"/>
        <v>3660.9</v>
      </c>
      <c r="G29" s="14">
        <f t="shared" si="1"/>
        <v>137.1</v>
      </c>
      <c r="H29" s="31" t="s">
        <v>171</v>
      </c>
    </row>
    <row r="30" spans="1:8" ht="70.5" customHeight="1">
      <c r="A30" s="13" t="s">
        <v>149</v>
      </c>
      <c r="B30" s="19" t="s">
        <v>150</v>
      </c>
      <c r="C30" s="14">
        <v>0</v>
      </c>
      <c r="D30" s="14">
        <v>0</v>
      </c>
      <c r="E30" s="24">
        <v>1.4</v>
      </c>
      <c r="F30" s="14">
        <f t="shared" si="0"/>
        <v>1.4</v>
      </c>
      <c r="G30" s="14">
        <v>0</v>
      </c>
      <c r="H30" s="31" t="s">
        <v>195</v>
      </c>
    </row>
    <row r="31" spans="1:8" ht="124.5" customHeight="1">
      <c r="A31" s="11" t="s">
        <v>42</v>
      </c>
      <c r="B31" s="5" t="s">
        <v>43</v>
      </c>
      <c r="C31" s="14">
        <v>2527.4</v>
      </c>
      <c r="D31" s="14">
        <v>1975.3</v>
      </c>
      <c r="E31" s="24">
        <v>2018.2</v>
      </c>
      <c r="F31" s="14">
        <f t="shared" si="0"/>
        <v>-509.2</v>
      </c>
      <c r="G31" s="14">
        <f t="shared" si="1"/>
        <v>79.9</v>
      </c>
      <c r="H31" s="33" t="s">
        <v>194</v>
      </c>
    </row>
    <row r="32" spans="1:8" ht="31.5">
      <c r="A32" s="11" t="s">
        <v>44</v>
      </c>
      <c r="B32" s="5" t="s">
        <v>45</v>
      </c>
      <c r="C32" s="14">
        <f>C33+C34+C35</f>
        <v>27063.7</v>
      </c>
      <c r="D32" s="14">
        <f>D33+D34+D35</f>
        <v>41807.3</v>
      </c>
      <c r="E32" s="14">
        <f>E33+E34+E35</f>
        <v>42365.1</v>
      </c>
      <c r="F32" s="14">
        <f t="shared" si="0"/>
        <v>15301.4</v>
      </c>
      <c r="G32" s="14">
        <f t="shared" si="1"/>
        <v>156.5</v>
      </c>
      <c r="H32" s="25"/>
    </row>
    <row r="33" spans="1:8" ht="31.5">
      <c r="A33" s="11" t="s">
        <v>46</v>
      </c>
      <c r="B33" s="5" t="s">
        <v>47</v>
      </c>
      <c r="C33" s="14">
        <v>4308.3</v>
      </c>
      <c r="D33" s="14">
        <v>4250</v>
      </c>
      <c r="E33" s="24">
        <v>4384.6</v>
      </c>
      <c r="F33" s="14">
        <f t="shared" si="0"/>
        <v>76.3</v>
      </c>
      <c r="G33" s="14">
        <f t="shared" si="1"/>
        <v>101.8</v>
      </c>
      <c r="H33" s="25"/>
    </row>
    <row r="34" spans="1:8" ht="60.75" customHeight="1">
      <c r="A34" s="11" t="s">
        <v>48</v>
      </c>
      <c r="B34" s="5" t="s">
        <v>49</v>
      </c>
      <c r="C34" s="14">
        <v>601.3</v>
      </c>
      <c r="D34" s="14">
        <v>2605.3</v>
      </c>
      <c r="E34" s="24">
        <v>2639.9</v>
      </c>
      <c r="F34" s="14">
        <f t="shared" si="0"/>
        <v>2038.6</v>
      </c>
      <c r="G34" s="14">
        <f t="shared" si="1"/>
        <v>439</v>
      </c>
      <c r="H34" s="29" t="s">
        <v>172</v>
      </c>
    </row>
    <row r="35" spans="1:8" ht="83.25" customHeight="1">
      <c r="A35" s="11" t="s">
        <v>50</v>
      </c>
      <c r="B35" s="5" t="s">
        <v>51</v>
      </c>
      <c r="C35" s="14">
        <v>22154.1</v>
      </c>
      <c r="D35" s="14">
        <v>34952</v>
      </c>
      <c r="E35" s="24">
        <v>35340.6</v>
      </c>
      <c r="F35" s="14">
        <f t="shared" si="0"/>
        <v>13186.5</v>
      </c>
      <c r="G35" s="14">
        <f t="shared" si="1"/>
        <v>159.5</v>
      </c>
      <c r="H35" s="30" t="s">
        <v>173</v>
      </c>
    </row>
    <row r="36" spans="1:8" ht="47.25">
      <c r="A36" s="11" t="s">
        <v>52</v>
      </c>
      <c r="B36" s="5" t="s">
        <v>53</v>
      </c>
      <c r="C36" s="14">
        <f>C37+C38</f>
        <v>8349.7</v>
      </c>
      <c r="D36" s="14">
        <f>D37+D38</f>
        <v>20346.5</v>
      </c>
      <c r="E36" s="14">
        <f>E37+E38</f>
        <v>32787.8</v>
      </c>
      <c r="F36" s="14">
        <f t="shared" si="0"/>
        <v>24438.1</v>
      </c>
      <c r="G36" s="14">
        <f t="shared" si="1"/>
        <v>392.7</v>
      </c>
      <c r="H36" s="29"/>
    </row>
    <row r="37" spans="1:8" ht="36" customHeight="1">
      <c r="A37" s="11" t="s">
        <v>54</v>
      </c>
      <c r="B37" s="5" t="s">
        <v>55</v>
      </c>
      <c r="C37" s="14">
        <v>3893.4</v>
      </c>
      <c r="D37" s="14">
        <v>2322.3</v>
      </c>
      <c r="E37" s="24">
        <v>2628.5</v>
      </c>
      <c r="F37" s="14">
        <f t="shared" si="0"/>
        <v>-1264.9</v>
      </c>
      <c r="G37" s="14">
        <f t="shared" si="1"/>
        <v>67.5</v>
      </c>
      <c r="H37" s="32" t="s">
        <v>202</v>
      </c>
    </row>
    <row r="38" spans="1:8" ht="61.5" customHeight="1">
      <c r="A38" s="11" t="s">
        <v>56</v>
      </c>
      <c r="B38" s="5" t="s">
        <v>57</v>
      </c>
      <c r="C38" s="14">
        <v>4456.3</v>
      </c>
      <c r="D38" s="14">
        <v>18024.2</v>
      </c>
      <c r="E38" s="24">
        <v>30159.3</v>
      </c>
      <c r="F38" s="14">
        <f t="shared" si="0"/>
        <v>25703</v>
      </c>
      <c r="G38" s="14">
        <f t="shared" si="1"/>
        <v>676.8</v>
      </c>
      <c r="H38" s="30" t="s">
        <v>174</v>
      </c>
    </row>
    <row r="39" spans="1:8" ht="31.5">
      <c r="A39" s="11" t="s">
        <v>58</v>
      </c>
      <c r="B39" s="5" t="s">
        <v>59</v>
      </c>
      <c r="C39" s="14">
        <f>SUM(C40:C41)</f>
        <v>0</v>
      </c>
      <c r="D39" s="14">
        <f>SUM(D40:D41)</f>
        <v>6750</v>
      </c>
      <c r="E39" s="14">
        <f>E41+E40</f>
        <v>6749.4</v>
      </c>
      <c r="F39" s="14">
        <f t="shared" si="0"/>
        <v>6749.4</v>
      </c>
      <c r="G39" s="14">
        <v>0</v>
      </c>
      <c r="H39" s="42" t="s">
        <v>201</v>
      </c>
    </row>
    <row r="40" spans="1:8" ht="139.5" customHeight="1">
      <c r="A40" s="12" t="s">
        <v>135</v>
      </c>
      <c r="B40" s="20" t="s">
        <v>136</v>
      </c>
      <c r="C40" s="14">
        <v>0</v>
      </c>
      <c r="D40" s="14">
        <v>4180</v>
      </c>
      <c r="E40" s="14">
        <v>4177.2</v>
      </c>
      <c r="F40" s="14">
        <f t="shared" si="0"/>
        <v>4177.2</v>
      </c>
      <c r="G40" s="14">
        <v>0</v>
      </c>
      <c r="H40" s="43"/>
    </row>
    <row r="41" spans="1:8" ht="69" customHeight="1">
      <c r="A41" s="11" t="s">
        <v>60</v>
      </c>
      <c r="B41" s="5" t="s">
        <v>61</v>
      </c>
      <c r="C41" s="14">
        <v>0</v>
      </c>
      <c r="D41" s="14">
        <v>2570</v>
      </c>
      <c r="E41" s="24">
        <v>2572.2</v>
      </c>
      <c r="F41" s="14">
        <f t="shared" si="0"/>
        <v>2572.2</v>
      </c>
      <c r="G41" s="14">
        <v>0</v>
      </c>
      <c r="H41" s="44"/>
    </row>
    <row r="42" spans="1:8" ht="37.5" customHeight="1">
      <c r="A42" s="11" t="s">
        <v>62</v>
      </c>
      <c r="B42" s="5" t="s">
        <v>63</v>
      </c>
      <c r="C42" s="14">
        <f>C43</f>
        <v>200</v>
      </c>
      <c r="D42" s="14">
        <f>D43</f>
        <v>70</v>
      </c>
      <c r="E42" s="14">
        <f>E43</f>
        <v>78</v>
      </c>
      <c r="F42" s="14">
        <f t="shared" si="0"/>
        <v>-122</v>
      </c>
      <c r="G42" s="14">
        <f t="shared" si="1"/>
        <v>39</v>
      </c>
      <c r="H42" s="45" t="s">
        <v>175</v>
      </c>
    </row>
    <row r="43" spans="1:8" ht="57.75" customHeight="1">
      <c r="A43" s="11" t="s">
        <v>64</v>
      </c>
      <c r="B43" s="5" t="s">
        <v>65</v>
      </c>
      <c r="C43" s="14">
        <v>200</v>
      </c>
      <c r="D43" s="14">
        <v>70</v>
      </c>
      <c r="E43" s="24">
        <v>78</v>
      </c>
      <c r="F43" s="14">
        <f t="shared" si="0"/>
        <v>-122</v>
      </c>
      <c r="G43" s="14">
        <f t="shared" si="1"/>
        <v>39</v>
      </c>
      <c r="H43" s="46"/>
    </row>
    <row r="44" spans="1:8" ht="31.5">
      <c r="A44" s="11" t="s">
        <v>66</v>
      </c>
      <c r="B44" s="5" t="s">
        <v>67</v>
      </c>
      <c r="C44" s="14">
        <f>C45+C48+C49+C50+C51+C52+C53+C54+C55+C56+C57+C46+C47</f>
        <v>149522.7</v>
      </c>
      <c r="D44" s="14">
        <f>D45+D48+D49+D50+D51+D52+D53+D54+D55+D56+D57+D46+D47</f>
        <v>183516.4</v>
      </c>
      <c r="E44" s="14">
        <f>E45+E48+E49+E50+E51+E52+E53+E54+E55+E56+E57+E46+E47</f>
        <v>184895</v>
      </c>
      <c r="F44" s="14">
        <f t="shared" si="0"/>
        <v>35372.3</v>
      </c>
      <c r="G44" s="14">
        <f t="shared" si="1"/>
        <v>123.7</v>
      </c>
      <c r="H44" s="25"/>
    </row>
    <row r="45" spans="1:8" ht="110.25">
      <c r="A45" s="11" t="s">
        <v>68</v>
      </c>
      <c r="B45" s="5" t="s">
        <v>69</v>
      </c>
      <c r="C45" s="14">
        <v>120</v>
      </c>
      <c r="D45" s="14">
        <v>120</v>
      </c>
      <c r="E45" s="24">
        <v>108</v>
      </c>
      <c r="F45" s="14">
        <f t="shared" si="0"/>
        <v>-12</v>
      </c>
      <c r="G45" s="14">
        <f t="shared" si="1"/>
        <v>90</v>
      </c>
      <c r="H45" s="31" t="s">
        <v>176</v>
      </c>
    </row>
    <row r="46" spans="1:8" ht="63">
      <c r="A46" s="21" t="s">
        <v>119</v>
      </c>
      <c r="B46" s="22" t="s">
        <v>132</v>
      </c>
      <c r="C46" s="14">
        <v>2</v>
      </c>
      <c r="D46" s="14">
        <v>2</v>
      </c>
      <c r="E46" s="24">
        <v>0.7</v>
      </c>
      <c r="F46" s="14">
        <f t="shared" si="0"/>
        <v>-1.3</v>
      </c>
      <c r="G46" s="14">
        <f t="shared" si="1"/>
        <v>35</v>
      </c>
      <c r="H46" s="32" t="s">
        <v>181</v>
      </c>
    </row>
    <row r="47" spans="1:8" ht="69.75" customHeight="1">
      <c r="A47" s="21" t="s">
        <v>120</v>
      </c>
      <c r="B47" s="23" t="s">
        <v>133</v>
      </c>
      <c r="C47" s="14">
        <v>0</v>
      </c>
      <c r="D47" s="14">
        <v>50</v>
      </c>
      <c r="E47" s="24">
        <v>51</v>
      </c>
      <c r="F47" s="14">
        <f t="shared" si="0"/>
        <v>51</v>
      </c>
      <c r="G47" s="14">
        <v>0</v>
      </c>
      <c r="H47" s="32" t="s">
        <v>182</v>
      </c>
    </row>
    <row r="48" spans="1:8" ht="49.5" customHeight="1">
      <c r="A48" s="21" t="s">
        <v>156</v>
      </c>
      <c r="B48" s="23" t="s">
        <v>157</v>
      </c>
      <c r="C48" s="14">
        <v>0</v>
      </c>
      <c r="D48" s="14">
        <v>72.9</v>
      </c>
      <c r="E48" s="24">
        <v>72.9</v>
      </c>
      <c r="F48" s="14">
        <f t="shared" si="0"/>
        <v>72.9</v>
      </c>
      <c r="G48" s="14">
        <v>0</v>
      </c>
      <c r="H48" s="32" t="s">
        <v>183</v>
      </c>
    </row>
    <row r="49" spans="1:8" ht="177" customHeight="1">
      <c r="A49" s="11" t="s">
        <v>70</v>
      </c>
      <c r="B49" s="5" t="s">
        <v>71</v>
      </c>
      <c r="C49" s="14">
        <v>20</v>
      </c>
      <c r="D49" s="14">
        <v>297.2</v>
      </c>
      <c r="E49" s="24">
        <v>292.5</v>
      </c>
      <c r="F49" s="14">
        <f t="shared" si="0"/>
        <v>272.5</v>
      </c>
      <c r="G49" s="14">
        <f t="shared" si="1"/>
        <v>1462.5</v>
      </c>
      <c r="H49" s="31" t="s">
        <v>180</v>
      </c>
    </row>
    <row r="50" spans="1:8" ht="31.5">
      <c r="A50" s="11" t="s">
        <v>72</v>
      </c>
      <c r="B50" s="5" t="s">
        <v>73</v>
      </c>
      <c r="C50" s="14">
        <v>5</v>
      </c>
      <c r="D50" s="14">
        <v>65</v>
      </c>
      <c r="E50" s="24">
        <v>94</v>
      </c>
      <c r="F50" s="14">
        <f t="shared" si="0"/>
        <v>89</v>
      </c>
      <c r="G50" s="14">
        <f t="shared" si="1"/>
        <v>1880</v>
      </c>
      <c r="H50" s="31" t="s">
        <v>179</v>
      </c>
    </row>
    <row r="51" spans="1:8" ht="47.25">
      <c r="A51" s="11" t="s">
        <v>74</v>
      </c>
      <c r="B51" s="5" t="s">
        <v>75</v>
      </c>
      <c r="C51" s="14">
        <v>593.1</v>
      </c>
      <c r="D51" s="14">
        <v>1340</v>
      </c>
      <c r="E51" s="24">
        <v>1344.7</v>
      </c>
      <c r="F51" s="14">
        <f t="shared" si="0"/>
        <v>751.6</v>
      </c>
      <c r="G51" s="14">
        <f t="shared" si="1"/>
        <v>226.7</v>
      </c>
      <c r="H51" s="31" t="s">
        <v>177</v>
      </c>
    </row>
    <row r="52" spans="1:8" ht="69" customHeight="1">
      <c r="A52" s="11" t="s">
        <v>76</v>
      </c>
      <c r="B52" s="5" t="s">
        <v>77</v>
      </c>
      <c r="C52" s="14">
        <v>143446</v>
      </c>
      <c r="D52" s="14">
        <v>177828.9</v>
      </c>
      <c r="E52" s="24">
        <v>179110.2</v>
      </c>
      <c r="F52" s="14">
        <f t="shared" si="0"/>
        <v>35664.2</v>
      </c>
      <c r="G52" s="14">
        <f t="shared" si="1"/>
        <v>124.9</v>
      </c>
      <c r="H52" s="29" t="s">
        <v>184</v>
      </c>
    </row>
    <row r="53" spans="1:8" ht="81" customHeight="1">
      <c r="A53" s="11" t="s">
        <v>78</v>
      </c>
      <c r="B53" s="5" t="s">
        <v>79</v>
      </c>
      <c r="C53" s="14">
        <v>478</v>
      </c>
      <c r="D53" s="14">
        <v>184.5</v>
      </c>
      <c r="E53" s="24">
        <v>172.9</v>
      </c>
      <c r="F53" s="14">
        <f t="shared" si="0"/>
        <v>-305.1</v>
      </c>
      <c r="G53" s="14">
        <f t="shared" si="1"/>
        <v>36.2</v>
      </c>
      <c r="H53" s="31" t="s">
        <v>185</v>
      </c>
    </row>
    <row r="54" spans="1:8" ht="94.5" customHeight="1">
      <c r="A54" s="11" t="s">
        <v>80</v>
      </c>
      <c r="B54" s="5" t="s">
        <v>81</v>
      </c>
      <c r="C54" s="14">
        <v>485</v>
      </c>
      <c r="D54" s="14">
        <v>776.3</v>
      </c>
      <c r="E54" s="24">
        <v>776</v>
      </c>
      <c r="F54" s="14">
        <f t="shared" si="0"/>
        <v>291</v>
      </c>
      <c r="G54" s="14">
        <f t="shared" si="1"/>
        <v>160</v>
      </c>
      <c r="H54" s="29" t="s">
        <v>199</v>
      </c>
    </row>
    <row r="55" spans="1:8" ht="93.75" customHeight="1">
      <c r="A55" s="11" t="s">
        <v>82</v>
      </c>
      <c r="B55" s="5" t="s">
        <v>83</v>
      </c>
      <c r="C55" s="14">
        <v>152</v>
      </c>
      <c r="D55" s="14">
        <v>12.8</v>
      </c>
      <c r="E55" s="24">
        <v>11.9</v>
      </c>
      <c r="F55" s="14">
        <f t="shared" si="0"/>
        <v>-140.1</v>
      </c>
      <c r="G55" s="14">
        <f t="shared" si="1"/>
        <v>7.8</v>
      </c>
      <c r="H55" s="31" t="s">
        <v>186</v>
      </c>
    </row>
    <row r="56" spans="1:8" ht="135" customHeight="1">
      <c r="A56" s="11" t="s">
        <v>84</v>
      </c>
      <c r="B56" s="5" t="s">
        <v>85</v>
      </c>
      <c r="C56" s="14">
        <v>3342</v>
      </c>
      <c r="D56" s="14">
        <v>1468.2</v>
      </c>
      <c r="E56" s="24">
        <v>1468.2</v>
      </c>
      <c r="F56" s="14">
        <f t="shared" si="0"/>
        <v>-1873.8</v>
      </c>
      <c r="G56" s="14">
        <f t="shared" si="1"/>
        <v>43.9</v>
      </c>
      <c r="H56" s="31" t="s">
        <v>178</v>
      </c>
    </row>
    <row r="57" spans="1:8" s="7" customFormat="1" ht="48.75" customHeight="1">
      <c r="A57" s="11" t="s">
        <v>86</v>
      </c>
      <c r="B57" s="5" t="s">
        <v>87</v>
      </c>
      <c r="C57" s="14">
        <v>879.6</v>
      </c>
      <c r="D57" s="14">
        <v>1298.6</v>
      </c>
      <c r="E57" s="24">
        <v>1392</v>
      </c>
      <c r="F57" s="14">
        <f t="shared" si="0"/>
        <v>512.4</v>
      </c>
      <c r="G57" s="14">
        <f t="shared" si="1"/>
        <v>158.3</v>
      </c>
      <c r="H57" s="31" t="s">
        <v>187</v>
      </c>
    </row>
    <row r="58" spans="1:8" ht="24" customHeight="1">
      <c r="A58" s="11" t="s">
        <v>88</v>
      </c>
      <c r="B58" s="5" t="s">
        <v>89</v>
      </c>
      <c r="C58" s="14">
        <f>C59+C60</f>
        <v>2990.7</v>
      </c>
      <c r="D58" s="14">
        <f>D59+D60</f>
        <v>641.5</v>
      </c>
      <c r="E58" s="14">
        <f>E59+E60</f>
        <v>701.4</v>
      </c>
      <c r="F58" s="14">
        <f t="shared" si="0"/>
        <v>-2289.3</v>
      </c>
      <c r="G58" s="14">
        <f t="shared" si="1"/>
        <v>23.5</v>
      </c>
      <c r="H58" s="25"/>
    </row>
    <row r="59" spans="1:8" ht="24" customHeight="1">
      <c r="A59" s="11" t="s">
        <v>90</v>
      </c>
      <c r="B59" s="5" t="s">
        <v>91</v>
      </c>
      <c r="C59" s="14">
        <v>0</v>
      </c>
      <c r="D59" s="14">
        <v>0</v>
      </c>
      <c r="E59" s="24">
        <v>39.7</v>
      </c>
      <c r="F59" s="14">
        <f t="shared" si="0"/>
        <v>39.7</v>
      </c>
      <c r="G59" s="14">
        <v>0</v>
      </c>
      <c r="H59" s="31" t="s">
        <v>188</v>
      </c>
    </row>
    <row r="60" spans="1:8" ht="48.75" customHeight="1">
      <c r="A60" s="11" t="s">
        <v>92</v>
      </c>
      <c r="B60" s="5" t="s">
        <v>93</v>
      </c>
      <c r="C60" s="14">
        <v>2990.7</v>
      </c>
      <c r="D60" s="14">
        <v>641.5</v>
      </c>
      <c r="E60" s="24">
        <v>661.7</v>
      </c>
      <c r="F60" s="14">
        <f t="shared" si="0"/>
        <v>-2329</v>
      </c>
      <c r="G60" s="14">
        <f t="shared" si="1"/>
        <v>22.1</v>
      </c>
      <c r="H60" s="31" t="s">
        <v>200</v>
      </c>
    </row>
    <row r="61" spans="1:8" s="7" customFormat="1" ht="15.75">
      <c r="A61" s="10" t="s">
        <v>121</v>
      </c>
      <c r="B61" s="6" t="s">
        <v>122</v>
      </c>
      <c r="C61" s="15">
        <f>C62+C73+C78+C80+C83</f>
        <v>12981499.3</v>
      </c>
      <c r="D61" s="15">
        <f>D62+D73+D78+D80+D83</f>
        <v>15169717.6</v>
      </c>
      <c r="E61" s="15">
        <f>E62+E73+E78+E80+E83-0.1</f>
        <v>14544079.7</v>
      </c>
      <c r="F61" s="15">
        <f t="shared" si="0"/>
        <v>1562580.4</v>
      </c>
      <c r="G61" s="15">
        <f t="shared" si="1"/>
        <v>112</v>
      </c>
      <c r="H61" s="26"/>
    </row>
    <row r="62" spans="1:8" ht="59.25" customHeight="1">
      <c r="A62" s="11" t="s">
        <v>123</v>
      </c>
      <c r="B62" s="5" t="s">
        <v>124</v>
      </c>
      <c r="C62" s="14">
        <f>C63+C70+C71+C72</f>
        <v>12975899.3</v>
      </c>
      <c r="D62" s="14">
        <f>D63+D70+D71+D72</f>
        <v>14991142.9</v>
      </c>
      <c r="E62" s="14">
        <f>E63+E70+E71+E72</f>
        <v>14367682.8</v>
      </c>
      <c r="F62" s="14">
        <f t="shared" si="0"/>
        <v>1391783.5</v>
      </c>
      <c r="G62" s="14">
        <f>E62/C62*100</f>
        <v>110.7</v>
      </c>
      <c r="H62" s="25"/>
    </row>
    <row r="63" spans="1:8" ht="31.5">
      <c r="A63" s="11" t="s">
        <v>125</v>
      </c>
      <c r="B63" s="5" t="s">
        <v>139</v>
      </c>
      <c r="C63" s="14">
        <f>SUM(C64:C69)</f>
        <v>9769206.4</v>
      </c>
      <c r="D63" s="14">
        <f>SUM(D64:D69)</f>
        <v>10614257.9</v>
      </c>
      <c r="E63" s="14">
        <f>SUM(E64:E69)</f>
        <v>10614257.9</v>
      </c>
      <c r="F63" s="14">
        <f t="shared" si="0"/>
        <v>845051.5</v>
      </c>
      <c r="G63" s="14">
        <f t="shared" si="1"/>
        <v>108.7</v>
      </c>
      <c r="H63" s="42" t="s">
        <v>197</v>
      </c>
    </row>
    <row r="64" spans="1:8" ht="31.5">
      <c r="A64" s="11" t="s">
        <v>126</v>
      </c>
      <c r="B64" s="5" t="s">
        <v>140</v>
      </c>
      <c r="C64" s="14">
        <v>9645506.4</v>
      </c>
      <c r="D64" s="14">
        <v>9645506.4</v>
      </c>
      <c r="E64" s="14">
        <v>9645506.4</v>
      </c>
      <c r="F64" s="14">
        <f t="shared" si="0"/>
        <v>0</v>
      </c>
      <c r="G64" s="14">
        <f t="shared" si="1"/>
        <v>100</v>
      </c>
      <c r="H64" s="43"/>
    </row>
    <row r="65" spans="1:8" ht="52.5" customHeight="1">
      <c r="A65" s="11" t="s">
        <v>127</v>
      </c>
      <c r="B65" s="5" t="s">
        <v>141</v>
      </c>
      <c r="C65" s="14">
        <v>0</v>
      </c>
      <c r="D65" s="14">
        <v>728756.5</v>
      </c>
      <c r="E65" s="14">
        <v>728756.5</v>
      </c>
      <c r="F65" s="14">
        <f t="shared" si="0"/>
        <v>728756.5</v>
      </c>
      <c r="G65" s="14"/>
      <c r="H65" s="43"/>
    </row>
    <row r="66" spans="1:8" ht="78" customHeight="1">
      <c r="A66" s="11" t="s">
        <v>158</v>
      </c>
      <c r="B66" s="5" t="s">
        <v>142</v>
      </c>
      <c r="C66" s="14">
        <v>123700</v>
      </c>
      <c r="D66" s="14">
        <v>123700</v>
      </c>
      <c r="E66" s="14">
        <v>123700</v>
      </c>
      <c r="F66" s="14">
        <f t="shared" si="0"/>
        <v>0</v>
      </c>
      <c r="G66" s="14">
        <f t="shared" si="1"/>
        <v>100</v>
      </c>
      <c r="H66" s="43"/>
    </row>
    <row r="67" spans="1:8" ht="66.75" customHeight="1">
      <c r="A67" s="13" t="s">
        <v>153</v>
      </c>
      <c r="B67" s="18" t="s">
        <v>154</v>
      </c>
      <c r="C67" s="14">
        <v>0</v>
      </c>
      <c r="D67" s="14">
        <v>16295</v>
      </c>
      <c r="E67" s="14">
        <v>16295</v>
      </c>
      <c r="F67" s="14">
        <f t="shared" si="0"/>
        <v>16295</v>
      </c>
      <c r="G67" s="14">
        <v>0</v>
      </c>
      <c r="H67" s="43"/>
    </row>
    <row r="68" spans="1:8" ht="144" customHeight="1">
      <c r="A68" s="11" t="s">
        <v>159</v>
      </c>
      <c r="B68" s="5" t="s">
        <v>160</v>
      </c>
      <c r="C68" s="14">
        <v>0</v>
      </c>
      <c r="D68" s="14">
        <v>100000</v>
      </c>
      <c r="E68" s="14">
        <v>100000</v>
      </c>
      <c r="F68" s="14">
        <f t="shared" si="0"/>
        <v>100000</v>
      </c>
      <c r="G68" s="14">
        <v>0</v>
      </c>
      <c r="H68" s="43"/>
    </row>
    <row r="69" spans="1:8" ht="15.75" customHeight="1" hidden="1">
      <c r="A69" s="11" t="s">
        <v>143</v>
      </c>
      <c r="B69" s="5" t="s">
        <v>144</v>
      </c>
      <c r="C69" s="14">
        <v>0</v>
      </c>
      <c r="D69" s="14">
        <v>0</v>
      </c>
      <c r="E69" s="14">
        <v>0</v>
      </c>
      <c r="F69" s="14">
        <f t="shared" si="0"/>
        <v>0</v>
      </c>
      <c r="G69" s="14" t="e">
        <f t="shared" si="1"/>
        <v>#DIV/0!</v>
      </c>
      <c r="H69" s="43"/>
    </row>
    <row r="70" spans="1:8" ht="47.25">
      <c r="A70" s="11" t="s">
        <v>128</v>
      </c>
      <c r="B70" s="5" t="s">
        <v>145</v>
      </c>
      <c r="C70" s="14">
        <v>2167748.7</v>
      </c>
      <c r="D70" s="14">
        <v>2526139.6</v>
      </c>
      <c r="E70" s="14">
        <v>2384224</v>
      </c>
      <c r="F70" s="14">
        <f t="shared" si="0"/>
        <v>216475.3</v>
      </c>
      <c r="G70" s="14">
        <f t="shared" si="1"/>
        <v>110</v>
      </c>
      <c r="H70" s="43"/>
    </row>
    <row r="71" spans="1:8" ht="31.5">
      <c r="A71" s="11" t="s">
        <v>129</v>
      </c>
      <c r="B71" s="5" t="s">
        <v>146</v>
      </c>
      <c r="C71" s="14">
        <v>925392.5</v>
      </c>
      <c r="D71" s="14">
        <v>1069385.4</v>
      </c>
      <c r="E71" s="14">
        <v>1040818.4</v>
      </c>
      <c r="F71" s="14">
        <f aca="true" t="shared" si="2" ref="F71:F84">E71-C71</f>
        <v>115425.9</v>
      </c>
      <c r="G71" s="14">
        <f>E71/C71*100</f>
        <v>112.5</v>
      </c>
      <c r="H71" s="43"/>
    </row>
    <row r="72" spans="1:8" ht="15.75">
      <c r="A72" s="11" t="s">
        <v>130</v>
      </c>
      <c r="B72" s="5" t="s">
        <v>147</v>
      </c>
      <c r="C72" s="14">
        <v>113551.7</v>
      </c>
      <c r="D72" s="14">
        <v>781360</v>
      </c>
      <c r="E72" s="14">
        <v>328382.5</v>
      </c>
      <c r="F72" s="14">
        <f t="shared" si="2"/>
        <v>214830.8</v>
      </c>
      <c r="G72" s="14">
        <f>E72/C72*100</f>
        <v>289.2</v>
      </c>
      <c r="H72" s="44"/>
    </row>
    <row r="73" spans="1:8" s="7" customFormat="1" ht="63" customHeight="1">
      <c r="A73" s="10" t="s">
        <v>94</v>
      </c>
      <c r="B73" s="6" t="s">
        <v>95</v>
      </c>
      <c r="C73" s="15">
        <f>C74</f>
        <v>0</v>
      </c>
      <c r="D73" s="15">
        <f>D74</f>
        <v>13023.6</v>
      </c>
      <c r="E73" s="15">
        <f>E74</f>
        <v>13023.6</v>
      </c>
      <c r="F73" s="14">
        <f t="shared" si="2"/>
        <v>13023.6</v>
      </c>
      <c r="G73" s="14">
        <v>0</v>
      </c>
      <c r="H73" s="42" t="s">
        <v>196</v>
      </c>
    </row>
    <row r="74" spans="1:8" ht="70.5" customHeight="1">
      <c r="A74" s="11" t="s">
        <v>96</v>
      </c>
      <c r="B74" s="5" t="s">
        <v>97</v>
      </c>
      <c r="C74" s="14">
        <f>SUM(C75:C77)</f>
        <v>0</v>
      </c>
      <c r="D74" s="14">
        <f>SUM(D75:D77)</f>
        <v>13023.6</v>
      </c>
      <c r="E74" s="14">
        <f>SUM(E75:E77)</f>
        <v>13023.6</v>
      </c>
      <c r="F74" s="14">
        <f t="shared" si="2"/>
        <v>13023.6</v>
      </c>
      <c r="G74" s="14">
        <v>0</v>
      </c>
      <c r="H74" s="47"/>
    </row>
    <row r="75" spans="1:8" ht="77.25" customHeight="1">
      <c r="A75" s="11" t="s">
        <v>98</v>
      </c>
      <c r="B75" s="5" t="s">
        <v>99</v>
      </c>
      <c r="C75" s="14">
        <v>0</v>
      </c>
      <c r="D75" s="14">
        <v>13416.9</v>
      </c>
      <c r="E75" s="14">
        <v>13416.9</v>
      </c>
      <c r="F75" s="14">
        <f t="shared" si="2"/>
        <v>13416.9</v>
      </c>
      <c r="G75" s="14">
        <v>0</v>
      </c>
      <c r="H75" s="47"/>
    </row>
    <row r="76" spans="1:8" ht="108.75" customHeight="1" hidden="1">
      <c r="A76" s="11" t="s">
        <v>131</v>
      </c>
      <c r="B76" s="8" t="s">
        <v>134</v>
      </c>
      <c r="C76" s="14">
        <v>0</v>
      </c>
      <c r="D76" s="14">
        <v>0</v>
      </c>
      <c r="E76" s="14">
        <v>0</v>
      </c>
      <c r="F76" s="14">
        <f t="shared" si="2"/>
        <v>0</v>
      </c>
      <c r="G76" s="14" t="e">
        <f>E76/C76*100</f>
        <v>#DIV/0!</v>
      </c>
      <c r="H76" s="47"/>
    </row>
    <row r="77" spans="1:8" ht="192.75" customHeight="1">
      <c r="A77" s="11" t="s">
        <v>148</v>
      </c>
      <c r="B77" s="5" t="s">
        <v>100</v>
      </c>
      <c r="C77" s="14">
        <v>0</v>
      </c>
      <c r="D77" s="14">
        <v>-393.3</v>
      </c>
      <c r="E77" s="14">
        <v>-393.3</v>
      </c>
      <c r="F77" s="14">
        <f t="shared" si="2"/>
        <v>-393.3</v>
      </c>
      <c r="G77" s="14">
        <v>0</v>
      </c>
      <c r="H77" s="48"/>
    </row>
    <row r="78" spans="1:8" ht="38.25" customHeight="1">
      <c r="A78" s="10" t="s">
        <v>101</v>
      </c>
      <c r="B78" s="6" t="s">
        <v>102</v>
      </c>
      <c r="C78" s="15">
        <f>C79</f>
        <v>5600</v>
      </c>
      <c r="D78" s="15">
        <f>D79</f>
        <v>7736.1</v>
      </c>
      <c r="E78" s="15">
        <f>E79</f>
        <v>6578.8</v>
      </c>
      <c r="F78" s="14">
        <f t="shared" si="2"/>
        <v>978.8</v>
      </c>
      <c r="G78" s="14">
        <f>E78/C78*100</f>
        <v>117.5</v>
      </c>
      <c r="H78" s="25"/>
    </row>
    <row r="79" spans="1:8" ht="43.5" customHeight="1">
      <c r="A79" s="11" t="s">
        <v>103</v>
      </c>
      <c r="B79" s="5" t="s">
        <v>104</v>
      </c>
      <c r="C79" s="14">
        <v>5600</v>
      </c>
      <c r="D79" s="14">
        <v>7736.1</v>
      </c>
      <c r="E79" s="24">
        <v>6578.8</v>
      </c>
      <c r="F79" s="14">
        <f t="shared" si="2"/>
        <v>978.8</v>
      </c>
      <c r="G79" s="14">
        <f>E79/C79*100</f>
        <v>117.5</v>
      </c>
      <c r="H79" s="28" t="s">
        <v>165</v>
      </c>
    </row>
    <row r="80" spans="1:8" s="7" customFormat="1" ht="159" customHeight="1">
      <c r="A80" s="10" t="s">
        <v>105</v>
      </c>
      <c r="B80" s="6" t="s">
        <v>106</v>
      </c>
      <c r="C80" s="15">
        <f>C81+C82</f>
        <v>0</v>
      </c>
      <c r="D80" s="15">
        <f>D81+D82</f>
        <v>165430.2</v>
      </c>
      <c r="E80" s="15">
        <f>E81+E82</f>
        <v>165439.9</v>
      </c>
      <c r="F80" s="15">
        <f t="shared" si="2"/>
        <v>165439.9</v>
      </c>
      <c r="G80" s="15">
        <v>0</v>
      </c>
      <c r="H80" s="42" t="s">
        <v>198</v>
      </c>
    </row>
    <row r="81" spans="1:8" ht="104.25" customHeight="1">
      <c r="A81" s="11" t="s">
        <v>107</v>
      </c>
      <c r="B81" s="5" t="s">
        <v>108</v>
      </c>
      <c r="C81" s="14">
        <v>0</v>
      </c>
      <c r="D81" s="14">
        <v>99129</v>
      </c>
      <c r="E81" s="14">
        <v>99138.7</v>
      </c>
      <c r="F81" s="14">
        <f t="shared" si="2"/>
        <v>99138.7</v>
      </c>
      <c r="G81" s="14">
        <v>0</v>
      </c>
      <c r="H81" s="43"/>
    </row>
    <row r="82" spans="1:8" ht="54" customHeight="1">
      <c r="A82" s="11" t="s">
        <v>109</v>
      </c>
      <c r="B82" s="5" t="s">
        <v>110</v>
      </c>
      <c r="C82" s="14">
        <v>0</v>
      </c>
      <c r="D82" s="14">
        <v>66301.2</v>
      </c>
      <c r="E82" s="14">
        <v>66301.2</v>
      </c>
      <c r="F82" s="14">
        <f t="shared" si="2"/>
        <v>66301.2</v>
      </c>
      <c r="G82" s="14">
        <v>0</v>
      </c>
      <c r="H82" s="43"/>
    </row>
    <row r="83" spans="1:8" ht="72" customHeight="1">
      <c r="A83" s="10" t="s">
        <v>111</v>
      </c>
      <c r="B83" s="6" t="s">
        <v>112</v>
      </c>
      <c r="C83" s="15">
        <f>C84</f>
        <v>0</v>
      </c>
      <c r="D83" s="15">
        <f>D84</f>
        <v>-7615.2</v>
      </c>
      <c r="E83" s="15">
        <f>E84</f>
        <v>-8645.3</v>
      </c>
      <c r="F83" s="15">
        <f t="shared" si="2"/>
        <v>-8645.3</v>
      </c>
      <c r="G83" s="15">
        <v>0</v>
      </c>
      <c r="H83" s="43"/>
    </row>
    <row r="84" spans="1:8" ht="66" customHeight="1">
      <c r="A84" s="11" t="s">
        <v>113</v>
      </c>
      <c r="B84" s="8" t="s">
        <v>204</v>
      </c>
      <c r="C84" s="14">
        <v>0</v>
      </c>
      <c r="D84" s="5">
        <v>-7615.2</v>
      </c>
      <c r="E84" s="14">
        <v>-8645.3</v>
      </c>
      <c r="F84" s="14">
        <f t="shared" si="2"/>
        <v>-8645.3</v>
      </c>
      <c r="G84" s="14">
        <v>0</v>
      </c>
      <c r="H84" s="44"/>
    </row>
  </sheetData>
  <sheetProtection/>
  <mergeCells count="14">
    <mergeCell ref="E4:E5"/>
    <mergeCell ref="H63:H72"/>
    <mergeCell ref="C4:C5"/>
    <mergeCell ref="F4:G4"/>
    <mergeCell ref="H4:H5"/>
    <mergeCell ref="A1:H1"/>
    <mergeCell ref="H21:H23"/>
    <mergeCell ref="H39:H41"/>
    <mergeCell ref="H80:H84"/>
    <mergeCell ref="H42:H43"/>
    <mergeCell ref="H73:H77"/>
    <mergeCell ref="A4:A5"/>
    <mergeCell ref="B4:B5"/>
    <mergeCell ref="D4:D5"/>
  </mergeCells>
  <printOptions/>
  <pageMargins left="0.1968503937007874" right="0.15748031496062992" top="0.31496062992125984" bottom="0.35" header="0.15748031496062992" footer="0.15748031496062992"/>
  <pageSetup firstPageNumber="2" useFirstPageNumber="1" fitToHeight="0"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Арбаева</cp:lastModifiedBy>
  <cp:lastPrinted>2019-05-16T07:05:25Z</cp:lastPrinted>
  <dcterms:created xsi:type="dcterms:W3CDTF">2016-04-05T04:35:34Z</dcterms:created>
  <dcterms:modified xsi:type="dcterms:W3CDTF">2019-05-16T07:13:32Z</dcterms:modified>
  <cp:category/>
  <cp:version/>
  <cp:contentType/>
  <cp:contentStatus/>
</cp:coreProperties>
</file>