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120" windowWidth="18996" windowHeight="7224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РА'!$A$1:$F$106</definedName>
  </definedNames>
  <calcPr fullCalcOnLoad="1"/>
</workbook>
</file>

<file path=xl/sharedStrings.xml><?xml version="1.0" encoding="utf-8"?>
<sst xmlns="http://schemas.openxmlformats.org/spreadsheetml/2006/main" count="211" uniqueCount="209">
  <si>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</si>
  <si>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</si>
  <si>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</si>
  <si>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</si>
  <si>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</si>
  <si>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</si>
  <si>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</si>
  <si>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</si>
  <si>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</si>
  <si>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</si>
  <si>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</si>
  <si>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</si>
  <si>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</si>
  <si>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</si>
  <si>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</si>
  <si>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</si>
  <si>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</si>
  <si>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</si>
  <si>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</si>
  <si>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</si>
  <si>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</si>
  <si>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</si>
  <si>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</si>
  <si>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</si>
  <si>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</si>
  <si>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</si>
  <si>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</si>
  <si>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</si>
  <si>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</si>
  <si>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</si>
  <si>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</si>
  <si>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</si>
  <si>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</si>
  <si>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</si>
  <si>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</si>
  <si>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</si>
  <si>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</si>
  <si>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</si>
  <si>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</si>
  <si>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</si>
  <si>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</si>
  <si>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</si>
  <si>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</si>
  <si>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</si>
  <si>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</si>
  <si>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</si>
  <si>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</si>
  <si>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</si>
  <si>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</si>
  <si>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</si>
  <si>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</si>
  <si>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</si>
  <si>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</si>
  <si>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</si>
  <si>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</si>
  <si>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</si>
  <si>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</si>
  <si>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</si>
  <si>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</si>
  <si>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</si>
  <si>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</si>
  <si>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</si>
  <si>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</si>
  <si>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</si>
  <si>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</si>
  <si>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</si>
  <si>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</si>
  <si>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</si>
  <si>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</si>
  <si>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</si>
  <si>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</si>
  <si>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</si>
  <si>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</si>
  <si>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</si>
  <si>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</si>
  <si>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</si>
  <si>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</si>
  <si>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</si>
  <si>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</si>
  <si>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</si>
  <si>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</si>
  <si>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</si>
  <si>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</si>
  <si>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</si>
  <si>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</si>
  <si>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</si>
  <si>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</si>
  <si>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</si>
  <si>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</si>
  <si>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</si>
  <si>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</si>
  <si>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</si>
  <si>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</si>
  <si>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</si>
  <si>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</si>
  <si>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</si>
  <si>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</si>
  <si>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</si>
  <si>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</si>
  <si>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</si>
  <si>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</si>
  <si>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</si>
  <si>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</si>
  <si>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</si>
  <si>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</si>
  <si>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</si>
  <si>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</si>
  <si>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</si>
  <si>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</si>
  <si>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</si>
  <si>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</si>
  <si>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</si>
  <si>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</si>
  <si>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</si>
  <si>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</si>
  <si>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</si>
  <si>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</si>
  <si>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</si>
  <si>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</si>
  <si>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</si>
  <si>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</si>
  <si>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</si>
  <si>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</si>
  <si>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</si>
  <si>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</si>
  <si>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</si>
  <si>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</si>
  <si>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</si>
  <si>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</si>
  <si>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</si>
  <si>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</si>
  <si>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</si>
  <si>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</si>
  <si>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</si>
  <si>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</si>
  <si>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</si>
  <si>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</si>
  <si>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</si>
  <si>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</si>
  <si>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</si>
  <si>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</si>
  <si>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</si>
  <si>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</si>
  <si>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</si>
  <si>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</si>
  <si>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</si>
  <si>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</si>
  <si>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</si>
  <si>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</si>
  <si>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</si>
  <si>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</si>
  <si>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</si>
  <si>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</si>
  <si>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</si>
  <si>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</si>
  <si>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</si>
  <si>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</si>
  <si>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</si>
  <si>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</si>
  <si>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</si>
  <si>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</si>
  <si>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</si>
  <si>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</si>
  <si>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</si>
  <si>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</si>
  <si>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</si>
  <si>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</si>
  <si>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</si>
  <si>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</si>
  <si>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</si>
  <si>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</si>
  <si>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</si>
  <si>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</si>
  <si>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</si>
  <si>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</si>
  <si>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</si>
  <si>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</si>
  <si>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</si>
  <si>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</si>
  <si>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</si>
  <si>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</si>
  <si>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</si>
  <si>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</si>
  <si>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</si>
  <si>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</si>
  <si>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</si>
  <si>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</si>
  <si>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</si>
  <si>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</si>
  <si>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</si>
  <si>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</si>
  <si>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</si>
  <si>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</si>
  <si>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</si>
  <si>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</si>
  <si>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</si>
  <si>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</si>
  <si>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</si>
  <si>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</si>
  <si>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</si>
  <si>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00011623000000000140</t>
  </si>
  <si>
    <t>Доходы от возмещения ущерба при возникновении страховых случаев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</si>
  <si>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</si>
  <si>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00020215213020000151</t>
  </si>
  <si>
    <t>Сведения об исполнении консолидированного бюджета Республики Алтай по доходам в разрезе видов доходов за 2018 год в сравнении с 2017 годом</t>
  </si>
  <si>
    <t>Исполнено на 01.01.2018 года</t>
  </si>
  <si>
    <t>Исполнено на 01.01.2019 года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</si>
  <si>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</si>
  <si>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00020215311000000151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</si>
</sst>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justify" vertical="top" wrapText="1"/>
    </xf>
    <xf numFmtId="49" fontId="6" fillId="33" borderId="0" xfId="0" applyNumberFormat="1" applyFont="1" applyFill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46" fillId="0" borderId="12" xfId="0" applyFont="1" applyFill="1" applyBorder="1" applyAlignment="1">
      <alignment horizontal="justify"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6" fillId="0" borderId="15" xfId="34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pane xSplit="2" ySplit="4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4" sqref="F94"/>
    </sheetView>
  </sheetViews>
  <sheetFormatPr defaultColWidth="8.7109375" defaultRowHeight="15"/>
  <cols>
    <col min="1" max="1" width="52.7109375" style="10" customWidth="1"/>
    <col min="2" max="2" width="27.00390625" style="5" customWidth="1"/>
    <col min="3" max="4" width="16.00390625" style="1" customWidth="1"/>
    <col min="5" max="5" width="15.7109375" style="1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5" t="s">
        <v>204</v>
      </c>
      <c r="B1" s="36"/>
      <c r="C1" s="36"/>
      <c r="D1" s="36"/>
      <c r="E1" s="36"/>
      <c r="F1" s="36"/>
      <c r="G1" s="15"/>
    </row>
    <row r="2" spans="1:6" ht="15">
      <c r="A2" s="11"/>
      <c r="B2" s="6"/>
      <c r="C2" s="28"/>
      <c r="D2" s="28"/>
      <c r="F2" s="3" t="s">
        <v>133</v>
      </c>
    </row>
    <row r="3" spans="1:6" ht="22.5" customHeight="1">
      <c r="A3" s="31" t="s">
        <v>128</v>
      </c>
      <c r="B3" s="37" t="s">
        <v>129</v>
      </c>
      <c r="C3" s="38" t="s">
        <v>205</v>
      </c>
      <c r="D3" s="38" t="s">
        <v>206</v>
      </c>
      <c r="E3" s="33" t="s">
        <v>130</v>
      </c>
      <c r="F3" s="34"/>
    </row>
    <row r="4" spans="1:6" s="2" customFormat="1" ht="60" customHeight="1">
      <c r="A4" s="32"/>
      <c r="B4" s="32"/>
      <c r="C4" s="39"/>
      <c r="D4" s="39"/>
      <c r="E4" s="8" t="s">
        <v>131</v>
      </c>
      <c r="F4" s="7" t="s">
        <v>132</v>
      </c>
    </row>
    <row r="5" spans="1:6" ht="15">
      <c r="A5" s="14" t="s">
        <v>0</v>
      </c>
      <c r="B5" s="7" t="s">
        <v>1</v>
      </c>
      <c r="C5" s="24">
        <f>C6+C80</f>
        <v>17578395.8</v>
      </c>
      <c r="D5" s="24">
        <f>D6+D80</f>
        <v>20762891.91006</v>
      </c>
      <c r="E5" s="24">
        <f>D5-C5</f>
        <v>3184496.110059999</v>
      </c>
      <c r="F5" s="24">
        <f>D5/C5*100</f>
        <v>118.11596545152317</v>
      </c>
    </row>
    <row r="6" spans="1:6" ht="15">
      <c r="A6" s="12" t="s">
        <v>2</v>
      </c>
      <c r="B6" s="4" t="s">
        <v>3</v>
      </c>
      <c r="C6" s="25">
        <f>C7+C32+0.1</f>
        <v>5408379.7</v>
      </c>
      <c r="D6" s="25">
        <f>D7+D32+0.1</f>
        <v>6344265.410059999</v>
      </c>
      <c r="E6" s="25">
        <f aca="true" t="shared" si="0" ref="E6:E105">D6-C6</f>
        <v>935885.7100599986</v>
      </c>
      <c r="F6" s="25">
        <f aca="true" t="shared" si="1" ref="F6:F105">D6/C6*100</f>
        <v>117.30436400499022</v>
      </c>
    </row>
    <row r="7" spans="1:6" ht="15">
      <c r="A7" s="12" t="s">
        <v>4</v>
      </c>
      <c r="B7" s="4"/>
      <c r="C7" s="25">
        <f>C8+C11+C13+C18+C23+C26+C31</f>
        <v>4954768.7</v>
      </c>
      <c r="D7" s="25">
        <f>D8+D11+D13+D18+D23+D26+D31</f>
        <v>5816998.099999999</v>
      </c>
      <c r="E7" s="25">
        <f t="shared" si="0"/>
        <v>862229.3999999985</v>
      </c>
      <c r="F7" s="25">
        <f t="shared" si="1"/>
        <v>117.40201111708804</v>
      </c>
    </row>
    <row r="8" spans="1:6" ht="15">
      <c r="A8" s="13" t="s">
        <v>5</v>
      </c>
      <c r="B8" s="7" t="s">
        <v>6</v>
      </c>
      <c r="C8" s="24">
        <f>SUM(C9:C10)</f>
        <v>3225772.2</v>
      </c>
      <c r="D8" s="24">
        <f>SUM(D9:D10)-0.1</f>
        <v>3822600.3</v>
      </c>
      <c r="E8" s="24">
        <f t="shared" si="0"/>
        <v>596828.0999999996</v>
      </c>
      <c r="F8" s="24">
        <f t="shared" si="1"/>
        <v>118.50186755282965</v>
      </c>
    </row>
    <row r="9" spans="1:6" ht="15">
      <c r="A9" s="13" t="s">
        <v>7</v>
      </c>
      <c r="B9" s="7" t="s">
        <v>8</v>
      </c>
      <c r="C9" s="24">
        <v>878070.1</v>
      </c>
      <c r="D9" s="24">
        <v>1015151</v>
      </c>
      <c r="E9" s="24">
        <f t="shared" si="0"/>
        <v>137080.90000000002</v>
      </c>
      <c r="F9" s="24">
        <f t="shared" si="1"/>
        <v>115.6116123302684</v>
      </c>
    </row>
    <row r="10" spans="1:6" ht="15">
      <c r="A10" s="13" t="s">
        <v>9</v>
      </c>
      <c r="B10" s="7" t="s">
        <v>10</v>
      </c>
      <c r="C10" s="24">
        <v>2347702.1</v>
      </c>
      <c r="D10" s="24">
        <v>2807449.4</v>
      </c>
      <c r="E10" s="24">
        <f t="shared" si="0"/>
        <v>459747.2999999998</v>
      </c>
      <c r="F10" s="24">
        <f t="shared" si="1"/>
        <v>119.58286360096537</v>
      </c>
    </row>
    <row r="11" spans="1:6" ht="46.5">
      <c r="A11" s="13" t="s">
        <v>11</v>
      </c>
      <c r="B11" s="7" t="s">
        <v>12</v>
      </c>
      <c r="C11" s="24">
        <f>C12</f>
        <v>703004.6</v>
      </c>
      <c r="D11" s="24">
        <f>D12</f>
        <v>778972.1</v>
      </c>
      <c r="E11" s="24">
        <f t="shared" si="0"/>
        <v>75967.5</v>
      </c>
      <c r="F11" s="24">
        <f t="shared" si="1"/>
        <v>110.80611705812451</v>
      </c>
    </row>
    <row r="12" spans="1:6" ht="36.75" customHeight="1">
      <c r="A12" s="13" t="s">
        <v>13</v>
      </c>
      <c r="B12" s="7" t="s">
        <v>14</v>
      </c>
      <c r="C12" s="24">
        <v>703004.6</v>
      </c>
      <c r="D12" s="24">
        <v>778972.1</v>
      </c>
      <c r="E12" s="24">
        <f t="shared" si="0"/>
        <v>75967.5</v>
      </c>
      <c r="F12" s="24">
        <f t="shared" si="1"/>
        <v>110.80611705812451</v>
      </c>
    </row>
    <row r="13" spans="1:6" ht="15">
      <c r="A13" s="13" t="s">
        <v>15</v>
      </c>
      <c r="B13" s="7" t="s">
        <v>16</v>
      </c>
      <c r="C13" s="24">
        <f>SUM(C14:C17)-0.1</f>
        <v>394655.9</v>
      </c>
      <c r="D13" s="24">
        <f>SUM(D14:D17)-0.1</f>
        <v>451403.6</v>
      </c>
      <c r="E13" s="24">
        <f t="shared" si="0"/>
        <v>56747.69999999995</v>
      </c>
      <c r="F13" s="24">
        <f t="shared" si="1"/>
        <v>114.37903246853777</v>
      </c>
    </row>
    <row r="14" spans="1:6" ht="31.5" customHeight="1">
      <c r="A14" s="13" t="s">
        <v>152</v>
      </c>
      <c r="B14" s="7" t="s">
        <v>153</v>
      </c>
      <c r="C14" s="24">
        <v>290691.7</v>
      </c>
      <c r="D14" s="24">
        <v>361834.1</v>
      </c>
      <c r="E14" s="24">
        <f>D14-C14</f>
        <v>71142.39999999997</v>
      </c>
      <c r="F14" s="24">
        <f>D14/C14*100</f>
        <v>124.47348857913727</v>
      </c>
    </row>
    <row r="15" spans="1:6" ht="30.75">
      <c r="A15" s="13" t="s">
        <v>154</v>
      </c>
      <c r="B15" s="7" t="s">
        <v>155</v>
      </c>
      <c r="C15" s="24">
        <v>86164</v>
      </c>
      <c r="D15" s="24">
        <v>73345.3</v>
      </c>
      <c r="E15" s="24">
        <f>D15-C15</f>
        <v>-12818.699999999997</v>
      </c>
      <c r="F15" s="24">
        <f>D15/C15*100</f>
        <v>85.12290515760643</v>
      </c>
    </row>
    <row r="16" spans="1:6" ht="15">
      <c r="A16" s="13" t="s">
        <v>17</v>
      </c>
      <c r="B16" s="7" t="s">
        <v>18</v>
      </c>
      <c r="C16" s="24">
        <v>16343.6</v>
      </c>
      <c r="D16" s="24">
        <v>14524.5</v>
      </c>
      <c r="E16" s="24">
        <f>D16-C16</f>
        <v>-1819.1000000000004</v>
      </c>
      <c r="F16" s="24">
        <f>D16/C16*100</f>
        <v>88.869649281676</v>
      </c>
    </row>
    <row r="17" spans="1:6" ht="33" customHeight="1">
      <c r="A17" s="13" t="s">
        <v>156</v>
      </c>
      <c r="B17" s="7" t="s">
        <v>157</v>
      </c>
      <c r="C17" s="24">
        <v>1456.7</v>
      </c>
      <c r="D17" s="24">
        <v>1699.8</v>
      </c>
      <c r="E17" s="24">
        <f>D17-C17</f>
        <v>243.0999999999999</v>
      </c>
      <c r="F17" s="24">
        <f>D17/C17*100</f>
        <v>116.68840529964987</v>
      </c>
    </row>
    <row r="18" spans="1:6" ht="15">
      <c r="A18" s="13" t="s">
        <v>19</v>
      </c>
      <c r="B18" s="7" t="s">
        <v>20</v>
      </c>
      <c r="C18" s="24">
        <f>SUM(C19:C22)-0.1</f>
        <v>531525</v>
      </c>
      <c r="D18" s="24">
        <f>SUM(D19:D22)</f>
        <v>638060.8</v>
      </c>
      <c r="E18" s="24">
        <f t="shared" si="0"/>
        <v>106535.80000000005</v>
      </c>
      <c r="F18" s="24">
        <f t="shared" si="1"/>
        <v>120.04342222849348</v>
      </c>
    </row>
    <row r="19" spans="1:6" ht="15">
      <c r="A19" s="13" t="s">
        <v>158</v>
      </c>
      <c r="B19" s="7" t="s">
        <v>159</v>
      </c>
      <c r="C19" s="24">
        <v>42971.2</v>
      </c>
      <c r="D19" s="24">
        <v>45866.9</v>
      </c>
      <c r="E19" s="24">
        <f aca="true" t="shared" si="2" ref="E19:E25">D19-C19</f>
        <v>2895.7000000000044</v>
      </c>
      <c r="F19" s="24">
        <f aca="true" t="shared" si="3" ref="F19:F25">D19/C19*100</f>
        <v>106.73869940797557</v>
      </c>
    </row>
    <row r="20" spans="1:6" ht="15">
      <c r="A20" s="13" t="s">
        <v>21</v>
      </c>
      <c r="B20" s="7" t="s">
        <v>22</v>
      </c>
      <c r="C20" s="24">
        <v>260636.1</v>
      </c>
      <c r="D20" s="24">
        <v>342555.2</v>
      </c>
      <c r="E20" s="24">
        <f t="shared" si="2"/>
        <v>81919.1</v>
      </c>
      <c r="F20" s="24">
        <f t="shared" si="3"/>
        <v>131.4304503482058</v>
      </c>
    </row>
    <row r="21" spans="1:6" ht="15">
      <c r="A21" s="13" t="s">
        <v>23</v>
      </c>
      <c r="B21" s="7" t="s">
        <v>24</v>
      </c>
      <c r="C21" s="24">
        <v>118768.5</v>
      </c>
      <c r="D21" s="24">
        <v>131104.6</v>
      </c>
      <c r="E21" s="24">
        <f t="shared" si="2"/>
        <v>12336.100000000006</v>
      </c>
      <c r="F21" s="24">
        <f t="shared" si="3"/>
        <v>110.38667660196096</v>
      </c>
    </row>
    <row r="22" spans="1:6" ht="15">
      <c r="A22" s="13" t="s">
        <v>160</v>
      </c>
      <c r="B22" s="7" t="s">
        <v>161</v>
      </c>
      <c r="C22" s="24">
        <v>109149.3</v>
      </c>
      <c r="D22" s="24">
        <v>118534.1</v>
      </c>
      <c r="E22" s="24">
        <f t="shared" si="2"/>
        <v>9384.800000000003</v>
      </c>
      <c r="F22" s="24">
        <f t="shared" si="3"/>
        <v>108.5981311836173</v>
      </c>
    </row>
    <row r="23" spans="1:6" ht="30.75">
      <c r="A23" s="13" t="s">
        <v>25</v>
      </c>
      <c r="B23" s="7" t="s">
        <v>26</v>
      </c>
      <c r="C23" s="24">
        <f>SUM(C24:C25)</f>
        <v>50152.2</v>
      </c>
      <c r="D23" s="24">
        <f>SUM(D24:D25)</f>
        <v>68035.8</v>
      </c>
      <c r="E23" s="24">
        <f t="shared" si="2"/>
        <v>17883.600000000006</v>
      </c>
      <c r="F23" s="24">
        <f t="shared" si="3"/>
        <v>135.6586550540156</v>
      </c>
    </row>
    <row r="24" spans="1:6" ht="15">
      <c r="A24" s="13" t="s">
        <v>162</v>
      </c>
      <c r="B24" s="7" t="s">
        <v>163</v>
      </c>
      <c r="C24" s="24">
        <v>48362.2</v>
      </c>
      <c r="D24" s="24">
        <v>66011.7</v>
      </c>
      <c r="E24" s="24">
        <f t="shared" si="2"/>
        <v>17649.5</v>
      </c>
      <c r="F24" s="24">
        <f t="shared" si="3"/>
        <v>136.49441092423422</v>
      </c>
    </row>
    <row r="25" spans="1:6" ht="48" customHeight="1">
      <c r="A25" s="13" t="s">
        <v>27</v>
      </c>
      <c r="B25" s="7" t="s">
        <v>28</v>
      </c>
      <c r="C25" s="24">
        <v>1790</v>
      </c>
      <c r="D25" s="24">
        <v>2024.1</v>
      </c>
      <c r="E25" s="24">
        <f t="shared" si="2"/>
        <v>234.0999999999999</v>
      </c>
      <c r="F25" s="24">
        <f t="shared" si="3"/>
        <v>113.07821229050279</v>
      </c>
    </row>
    <row r="26" spans="1:6" ht="15">
      <c r="A26" s="13" t="s">
        <v>29</v>
      </c>
      <c r="B26" s="7" t="s">
        <v>30</v>
      </c>
      <c r="C26" s="24">
        <f>SUM(C27:C30)-0.1</f>
        <v>49306.700000000004</v>
      </c>
      <c r="D26" s="24">
        <f>SUM(D27:D30)</f>
        <v>57919.8</v>
      </c>
      <c r="E26" s="24">
        <f t="shared" si="0"/>
        <v>8613.099999999999</v>
      </c>
      <c r="F26" s="24">
        <f t="shared" si="1"/>
        <v>117.46841707110798</v>
      </c>
    </row>
    <row r="27" spans="1:6" ht="46.5">
      <c r="A27" s="13" t="s">
        <v>164</v>
      </c>
      <c r="B27" s="7" t="s">
        <v>165</v>
      </c>
      <c r="C27" s="24">
        <v>24348.7</v>
      </c>
      <c r="D27" s="24">
        <v>24815.5</v>
      </c>
      <c r="E27" s="24">
        <f>D27-C27</f>
        <v>466.7999999999993</v>
      </c>
      <c r="F27" s="24">
        <f>D27/C27*100</f>
        <v>101.91714547388567</v>
      </c>
    </row>
    <row r="28" spans="1:6" ht="62.25">
      <c r="A28" s="13" t="s">
        <v>166</v>
      </c>
      <c r="B28" s="7" t="s">
        <v>167</v>
      </c>
      <c r="C28" s="24">
        <v>380.2</v>
      </c>
      <c r="D28" s="24">
        <v>395</v>
      </c>
      <c r="E28" s="24">
        <f>D28-C28</f>
        <v>14.800000000000011</v>
      </c>
      <c r="F28" s="24">
        <f>D28/C28*100</f>
        <v>103.89268805891636</v>
      </c>
    </row>
    <row r="29" spans="1:6" ht="84" customHeight="1">
      <c r="A29" s="13" t="s">
        <v>195</v>
      </c>
      <c r="B29" s="9" t="s">
        <v>194</v>
      </c>
      <c r="C29" s="24">
        <v>292.7</v>
      </c>
      <c r="D29" s="24">
        <v>1130.3</v>
      </c>
      <c r="E29" s="24">
        <f>D29-C29</f>
        <v>837.5999999999999</v>
      </c>
      <c r="F29" s="24">
        <f>D29/C29*100</f>
        <v>386.1633071404168</v>
      </c>
    </row>
    <row r="30" spans="1:6" ht="48" customHeight="1">
      <c r="A30" s="13" t="s">
        <v>31</v>
      </c>
      <c r="B30" s="7" t="s">
        <v>32</v>
      </c>
      <c r="C30" s="24">
        <v>24285.2</v>
      </c>
      <c r="D30" s="24">
        <v>31579</v>
      </c>
      <c r="E30" s="24">
        <f t="shared" si="0"/>
        <v>7293.799999999999</v>
      </c>
      <c r="F30" s="24">
        <f t="shared" si="1"/>
        <v>130.0339301302851</v>
      </c>
    </row>
    <row r="31" spans="1:6" ht="49.5" customHeight="1">
      <c r="A31" s="13" t="s">
        <v>33</v>
      </c>
      <c r="B31" s="7" t="s">
        <v>34</v>
      </c>
      <c r="C31" s="24">
        <v>352.1</v>
      </c>
      <c r="D31" s="24">
        <v>5.7</v>
      </c>
      <c r="E31" s="24">
        <f t="shared" si="0"/>
        <v>-346.40000000000003</v>
      </c>
      <c r="F31" s="24">
        <f t="shared" si="1"/>
        <v>1.6188582788980401</v>
      </c>
    </row>
    <row r="32" spans="1:6" ht="15">
      <c r="A32" s="12" t="s">
        <v>35</v>
      </c>
      <c r="B32" s="4"/>
      <c r="C32" s="25">
        <f>C33+C41+C45+C48+C52+C54+C76</f>
        <v>453610.89999999997</v>
      </c>
      <c r="D32" s="25">
        <f>D33+D41+D45+D48+D52+D54+D76</f>
        <v>527267.2100600001</v>
      </c>
      <c r="E32" s="25">
        <f t="shared" si="0"/>
        <v>73656.3100600001</v>
      </c>
      <c r="F32" s="25">
        <f t="shared" si="1"/>
        <v>116.23777340006602</v>
      </c>
    </row>
    <row r="33" spans="1:6" ht="45.75" customHeight="1">
      <c r="A33" s="13" t="s">
        <v>36</v>
      </c>
      <c r="B33" s="7" t="s">
        <v>37</v>
      </c>
      <c r="C33" s="24">
        <f>SUM(C34:C40)</f>
        <v>96394.40000000001</v>
      </c>
      <c r="D33" s="24">
        <f>SUM(D34:D40)</f>
        <v>105832.20000000001</v>
      </c>
      <c r="E33" s="24">
        <f t="shared" si="0"/>
        <v>9437.800000000003</v>
      </c>
      <c r="F33" s="24">
        <f t="shared" si="1"/>
        <v>109.79081772385118</v>
      </c>
    </row>
    <row r="34" spans="1:6" ht="95.25" customHeight="1">
      <c r="A34" s="13" t="s">
        <v>135</v>
      </c>
      <c r="B34" s="9" t="s">
        <v>136</v>
      </c>
      <c r="C34" s="24">
        <v>60</v>
      </c>
      <c r="D34" s="24">
        <v>201.2</v>
      </c>
      <c r="E34" s="24">
        <f>D34-C34</f>
        <v>141.2</v>
      </c>
      <c r="F34" s="24">
        <f>D34/C34*100</f>
        <v>335.3333333333333</v>
      </c>
    </row>
    <row r="35" spans="1:6" ht="33.75" customHeight="1">
      <c r="A35" s="13" t="s">
        <v>38</v>
      </c>
      <c r="B35" s="7" t="s">
        <v>39</v>
      </c>
      <c r="C35" s="24">
        <v>545.3</v>
      </c>
      <c r="D35" s="24">
        <v>297</v>
      </c>
      <c r="E35" s="24">
        <f t="shared" si="0"/>
        <v>-248.29999999999995</v>
      </c>
      <c r="F35" s="24">
        <f t="shared" si="1"/>
        <v>54.465431872363844</v>
      </c>
    </row>
    <row r="36" spans="1:6" ht="114" customHeight="1">
      <c r="A36" s="13" t="s">
        <v>40</v>
      </c>
      <c r="B36" s="7" t="s">
        <v>41</v>
      </c>
      <c r="C36" s="24">
        <v>83702.1</v>
      </c>
      <c r="D36" s="24">
        <v>97301.6</v>
      </c>
      <c r="E36" s="24">
        <f t="shared" si="0"/>
        <v>13599.5</v>
      </c>
      <c r="F36" s="24">
        <f t="shared" si="1"/>
        <v>116.24750155611387</v>
      </c>
    </row>
    <row r="37" spans="1:6" ht="50.25" customHeight="1">
      <c r="A37" s="13" t="s">
        <v>192</v>
      </c>
      <c r="B37" s="22" t="s">
        <v>193</v>
      </c>
      <c r="C37" s="24">
        <v>1.8</v>
      </c>
      <c r="D37" s="24">
        <v>1.4</v>
      </c>
      <c r="E37" s="24">
        <f>D37-C37</f>
        <v>-0.40000000000000013</v>
      </c>
      <c r="F37" s="24">
        <f t="shared" si="1"/>
        <v>77.77777777777777</v>
      </c>
    </row>
    <row r="38" spans="1:6" ht="30.75" customHeight="1">
      <c r="A38" s="13" t="s">
        <v>168</v>
      </c>
      <c r="B38" s="9" t="s">
        <v>169</v>
      </c>
      <c r="C38" s="24">
        <v>21</v>
      </c>
      <c r="D38" s="24">
        <v>897.3</v>
      </c>
      <c r="E38" s="24">
        <f>D38-C38</f>
        <v>876.3</v>
      </c>
      <c r="F38" s="24">
        <f>D38/C38*100</f>
        <v>4272.857142857143</v>
      </c>
    </row>
    <row r="39" spans="1:6" ht="111" customHeight="1">
      <c r="A39" s="13" t="s">
        <v>170</v>
      </c>
      <c r="B39" s="7" t="s">
        <v>171</v>
      </c>
      <c r="C39" s="24">
        <v>247.3</v>
      </c>
      <c r="D39" s="24">
        <v>201.6</v>
      </c>
      <c r="E39" s="24">
        <f>D39-C39</f>
        <v>-45.70000000000002</v>
      </c>
      <c r="F39" s="24">
        <f>D39/C39*100</f>
        <v>81.52042054185199</v>
      </c>
    </row>
    <row r="40" spans="1:6" ht="93">
      <c r="A40" s="13" t="s">
        <v>42</v>
      </c>
      <c r="B40" s="7" t="s">
        <v>43</v>
      </c>
      <c r="C40" s="24">
        <v>11816.9</v>
      </c>
      <c r="D40" s="24">
        <v>6932.1</v>
      </c>
      <c r="E40" s="24">
        <f t="shared" si="0"/>
        <v>-4884.799999999999</v>
      </c>
      <c r="F40" s="24">
        <f t="shared" si="1"/>
        <v>58.66259340436155</v>
      </c>
    </row>
    <row r="41" spans="1:6" ht="30.75">
      <c r="A41" s="13" t="s">
        <v>44</v>
      </c>
      <c r="B41" s="7" t="s">
        <v>45</v>
      </c>
      <c r="C41" s="24">
        <f>C42+C43+C44</f>
        <v>44926.1</v>
      </c>
      <c r="D41" s="24">
        <f>D42+D43+D44</f>
        <v>48394</v>
      </c>
      <c r="E41" s="24">
        <f t="shared" si="0"/>
        <v>3467.9000000000015</v>
      </c>
      <c r="F41" s="24">
        <f t="shared" si="1"/>
        <v>107.7191209564151</v>
      </c>
    </row>
    <row r="42" spans="1:6" ht="30.75">
      <c r="A42" s="13" t="s">
        <v>46</v>
      </c>
      <c r="B42" s="7" t="s">
        <v>47</v>
      </c>
      <c r="C42" s="24">
        <v>12193.8</v>
      </c>
      <c r="D42" s="24">
        <v>10413.5</v>
      </c>
      <c r="E42" s="24">
        <f t="shared" si="0"/>
        <v>-1780.2999999999993</v>
      </c>
      <c r="F42" s="24">
        <f t="shared" si="1"/>
        <v>85.39995735537732</v>
      </c>
    </row>
    <row r="43" spans="1:6" ht="15">
      <c r="A43" s="13" t="s">
        <v>48</v>
      </c>
      <c r="B43" s="7" t="s">
        <v>49</v>
      </c>
      <c r="C43" s="24">
        <v>5319.7</v>
      </c>
      <c r="D43" s="24">
        <v>2639.9</v>
      </c>
      <c r="E43" s="24">
        <f t="shared" si="0"/>
        <v>-2679.7999999999997</v>
      </c>
      <c r="F43" s="24">
        <f t="shared" si="1"/>
        <v>49.624978852190914</v>
      </c>
    </row>
    <row r="44" spans="1:6" ht="15">
      <c r="A44" s="13" t="s">
        <v>50</v>
      </c>
      <c r="B44" s="7" t="s">
        <v>51</v>
      </c>
      <c r="C44" s="24">
        <v>27412.6</v>
      </c>
      <c r="D44" s="24">
        <v>35340.6</v>
      </c>
      <c r="E44" s="24">
        <f t="shared" si="0"/>
        <v>7928</v>
      </c>
      <c r="F44" s="24">
        <f t="shared" si="1"/>
        <v>128.92100712810895</v>
      </c>
    </row>
    <row r="45" spans="1:6" ht="46.5">
      <c r="A45" s="13" t="s">
        <v>52</v>
      </c>
      <c r="B45" s="7" t="s">
        <v>53</v>
      </c>
      <c r="C45" s="24">
        <f>C46+C47</f>
        <v>42958.600000000006</v>
      </c>
      <c r="D45" s="24">
        <f>D46+D47</f>
        <v>80432.3</v>
      </c>
      <c r="E45" s="24">
        <f t="shared" si="0"/>
        <v>37473.7</v>
      </c>
      <c r="F45" s="24">
        <f t="shared" si="1"/>
        <v>187.23212581415595</v>
      </c>
    </row>
    <row r="46" spans="1:6" ht="19.5" customHeight="1">
      <c r="A46" s="13" t="s">
        <v>54</v>
      </c>
      <c r="B46" s="7" t="s">
        <v>55</v>
      </c>
      <c r="C46" s="24">
        <v>22786.7</v>
      </c>
      <c r="D46" s="24">
        <v>22290.7</v>
      </c>
      <c r="E46" s="24">
        <f t="shared" si="0"/>
        <v>-496</v>
      </c>
      <c r="F46" s="24">
        <f t="shared" si="1"/>
        <v>97.82329165697534</v>
      </c>
    </row>
    <row r="47" spans="1:6" ht="19.5" customHeight="1">
      <c r="A47" s="13" t="s">
        <v>56</v>
      </c>
      <c r="B47" s="7" t="s">
        <v>57</v>
      </c>
      <c r="C47" s="24">
        <v>20171.9</v>
      </c>
      <c r="D47" s="24">
        <v>58141.6</v>
      </c>
      <c r="E47" s="24">
        <f t="shared" si="0"/>
        <v>37969.7</v>
      </c>
      <c r="F47" s="24">
        <f t="shared" si="1"/>
        <v>288.23065749879777</v>
      </c>
    </row>
    <row r="48" spans="1:6" ht="30.75" customHeight="1">
      <c r="A48" s="13" t="s">
        <v>58</v>
      </c>
      <c r="B48" s="7" t="s">
        <v>59</v>
      </c>
      <c r="C48" s="24">
        <f>SUM(C49:C51)</f>
        <v>59328.8</v>
      </c>
      <c r="D48" s="24">
        <f>SUM(D49:D51)</f>
        <v>55827.6</v>
      </c>
      <c r="E48" s="24">
        <f t="shared" si="0"/>
        <v>-3501.2000000000044</v>
      </c>
      <c r="F48" s="24">
        <f t="shared" si="1"/>
        <v>94.09865023395045</v>
      </c>
    </row>
    <row r="49" spans="1:6" ht="94.5" customHeight="1">
      <c r="A49" s="16" t="s">
        <v>60</v>
      </c>
      <c r="B49" s="17" t="s">
        <v>61</v>
      </c>
      <c r="C49" s="24">
        <v>27987.9</v>
      </c>
      <c r="D49" s="24">
        <v>10711</v>
      </c>
      <c r="E49" s="24">
        <f>D49-C49</f>
        <v>-17276.9</v>
      </c>
      <c r="F49" s="24">
        <f>D49/C49*100</f>
        <v>38.270109583069825</v>
      </c>
    </row>
    <row r="50" spans="1:6" ht="33" customHeight="1">
      <c r="A50" s="13" t="s">
        <v>62</v>
      </c>
      <c r="B50" s="7" t="s">
        <v>63</v>
      </c>
      <c r="C50" s="24">
        <v>30193.1</v>
      </c>
      <c r="D50" s="24">
        <v>43062.2</v>
      </c>
      <c r="E50" s="24">
        <f t="shared" si="0"/>
        <v>12869.099999999999</v>
      </c>
      <c r="F50" s="24">
        <f t="shared" si="1"/>
        <v>142.62265219536914</v>
      </c>
    </row>
    <row r="51" spans="1:6" ht="81" customHeight="1">
      <c r="A51" s="13" t="s">
        <v>172</v>
      </c>
      <c r="B51" s="9" t="s">
        <v>173</v>
      </c>
      <c r="C51" s="24">
        <v>1147.8</v>
      </c>
      <c r="D51" s="24">
        <v>2054.4</v>
      </c>
      <c r="E51" s="24">
        <f>D51-C51</f>
        <v>906.6000000000001</v>
      </c>
      <c r="F51" s="24">
        <f>D51/C51*100</f>
        <v>178.98588604286462</v>
      </c>
    </row>
    <row r="52" spans="1:6" ht="19.5" customHeight="1">
      <c r="A52" s="13" t="s">
        <v>64</v>
      </c>
      <c r="B52" s="7" t="s">
        <v>65</v>
      </c>
      <c r="C52" s="24">
        <f>C53</f>
        <v>190</v>
      </c>
      <c r="D52" s="24">
        <f>D53</f>
        <v>103.7</v>
      </c>
      <c r="E52" s="24">
        <f t="shared" si="0"/>
        <v>-86.3</v>
      </c>
      <c r="F52" s="24">
        <f t="shared" si="1"/>
        <v>54.57894736842105</v>
      </c>
    </row>
    <row r="53" spans="1:6" ht="45" customHeight="1">
      <c r="A53" s="13" t="s">
        <v>66</v>
      </c>
      <c r="B53" s="7" t="s">
        <v>67</v>
      </c>
      <c r="C53" s="24">
        <v>190</v>
      </c>
      <c r="D53" s="24">
        <v>103.7</v>
      </c>
      <c r="E53" s="24">
        <f t="shared" si="0"/>
        <v>-86.3</v>
      </c>
      <c r="F53" s="24">
        <f t="shared" si="1"/>
        <v>54.57894736842105</v>
      </c>
    </row>
    <row r="54" spans="1:6" ht="16.5" customHeight="1">
      <c r="A54" s="13" t="s">
        <v>68</v>
      </c>
      <c r="B54" s="7" t="s">
        <v>69</v>
      </c>
      <c r="C54" s="24">
        <f>SUM(C55:C75)-0.1</f>
        <v>202899.69999999998</v>
      </c>
      <c r="D54" s="24">
        <f>SUM(D55:D75)</f>
        <v>231077.11006</v>
      </c>
      <c r="E54" s="24">
        <f t="shared" si="0"/>
        <v>28177.410060000024</v>
      </c>
      <c r="F54" s="24">
        <f t="shared" si="1"/>
        <v>113.88735915331567</v>
      </c>
    </row>
    <row r="55" spans="1:6" ht="108" customHeight="1">
      <c r="A55" s="13" t="s">
        <v>70</v>
      </c>
      <c r="B55" s="7" t="s">
        <v>71</v>
      </c>
      <c r="C55" s="24">
        <v>111</v>
      </c>
      <c r="D55" s="24">
        <v>108</v>
      </c>
      <c r="E55" s="24">
        <f t="shared" si="0"/>
        <v>-3</v>
      </c>
      <c r="F55" s="24">
        <f t="shared" si="1"/>
        <v>97.2972972972973</v>
      </c>
    </row>
    <row r="56" spans="1:6" ht="60.75" customHeight="1">
      <c r="A56" s="18" t="s">
        <v>150</v>
      </c>
      <c r="B56" s="19" t="s">
        <v>72</v>
      </c>
      <c r="C56" s="24">
        <v>2034.5</v>
      </c>
      <c r="D56" s="24">
        <v>1993.4</v>
      </c>
      <c r="E56" s="24">
        <f aca="true" t="shared" si="4" ref="E56:E61">D56-C56</f>
        <v>-41.09999999999991</v>
      </c>
      <c r="F56" s="24">
        <f aca="true" t="shared" si="5" ref="F56:F61">D56/C56*100</f>
        <v>97.97984762840993</v>
      </c>
    </row>
    <row r="57" spans="1:6" ht="82.5" customHeight="1">
      <c r="A57" s="13" t="s">
        <v>174</v>
      </c>
      <c r="B57" s="7" t="s">
        <v>175</v>
      </c>
      <c r="C57" s="24">
        <v>600.4</v>
      </c>
      <c r="D57" s="24">
        <v>249.7</v>
      </c>
      <c r="E57" s="24">
        <f t="shared" si="4"/>
        <v>-350.7</v>
      </c>
      <c r="F57" s="24">
        <f t="shared" si="5"/>
        <v>41.58894070619587</v>
      </c>
    </row>
    <row r="58" spans="1:6" ht="84" customHeight="1">
      <c r="A58" s="13" t="s">
        <v>176</v>
      </c>
      <c r="B58" s="7" t="s">
        <v>177</v>
      </c>
      <c r="C58" s="24">
        <v>212.1</v>
      </c>
      <c r="D58" s="24">
        <v>931.7</v>
      </c>
      <c r="E58" s="24">
        <f t="shared" si="4"/>
        <v>719.6</v>
      </c>
      <c r="F58" s="24">
        <f t="shared" si="5"/>
        <v>439.2739273927393</v>
      </c>
    </row>
    <row r="59" spans="1:6" ht="46.5">
      <c r="A59" s="18" t="s">
        <v>151</v>
      </c>
      <c r="B59" s="20" t="s">
        <v>134</v>
      </c>
      <c r="C59" s="24">
        <v>120</v>
      </c>
      <c r="D59" s="24">
        <v>56</v>
      </c>
      <c r="E59" s="24">
        <f t="shared" si="4"/>
        <v>-64</v>
      </c>
      <c r="F59" s="24">
        <f t="shared" si="5"/>
        <v>46.666666666666664</v>
      </c>
    </row>
    <row r="60" spans="1:6" ht="46.5">
      <c r="A60" s="13" t="s">
        <v>178</v>
      </c>
      <c r="B60" s="7" t="s">
        <v>179</v>
      </c>
      <c r="C60" s="24">
        <v>263.1</v>
      </c>
      <c r="D60" s="24">
        <f>10.06/1000</f>
        <v>0.010060000000000001</v>
      </c>
      <c r="E60" s="24">
        <f t="shared" si="4"/>
        <v>-263.08994</v>
      </c>
      <c r="F60" s="24">
        <f t="shared" si="5"/>
        <v>0.0038236412010642343</v>
      </c>
    </row>
    <row r="61" spans="1:6" ht="30.75" customHeight="1" hidden="1">
      <c r="A61" s="13" t="s">
        <v>201</v>
      </c>
      <c r="B61" s="9" t="s">
        <v>200</v>
      </c>
      <c r="C61" s="24"/>
      <c r="D61" s="24"/>
      <c r="E61" s="24">
        <f t="shared" si="4"/>
        <v>0</v>
      </c>
      <c r="F61" s="24" t="e">
        <f t="shared" si="5"/>
        <v>#DIV/0!</v>
      </c>
    </row>
    <row r="62" spans="1:6" ht="30.75" customHeight="1">
      <c r="A62" s="18" t="s">
        <v>201</v>
      </c>
      <c r="B62" s="20" t="s">
        <v>200</v>
      </c>
      <c r="C62" s="24">
        <v>0</v>
      </c>
      <c r="D62" s="24">
        <v>72.9</v>
      </c>
      <c r="E62" s="24">
        <f>D62-C62</f>
        <v>72.9</v>
      </c>
      <c r="F62" s="24"/>
    </row>
    <row r="63" spans="1:6" ht="127.5" customHeight="1">
      <c r="A63" s="13" t="s">
        <v>73</v>
      </c>
      <c r="B63" s="7" t="s">
        <v>74</v>
      </c>
      <c r="C63" s="24">
        <v>3616.2</v>
      </c>
      <c r="D63" s="24">
        <v>4487.7</v>
      </c>
      <c r="E63" s="24">
        <f t="shared" si="0"/>
        <v>871.5</v>
      </c>
      <c r="F63" s="24">
        <f t="shared" si="1"/>
        <v>124.0998838559814</v>
      </c>
    </row>
    <row r="64" spans="1:6" ht="30.75">
      <c r="A64" s="13" t="s">
        <v>75</v>
      </c>
      <c r="B64" s="7" t="s">
        <v>76</v>
      </c>
      <c r="C64" s="24">
        <v>66</v>
      </c>
      <c r="D64" s="24">
        <v>94</v>
      </c>
      <c r="E64" s="24">
        <f t="shared" si="0"/>
        <v>28</v>
      </c>
      <c r="F64" s="24">
        <f t="shared" si="1"/>
        <v>142.42424242424244</v>
      </c>
    </row>
    <row r="65" spans="1:6" ht="48" customHeight="1">
      <c r="A65" s="13" t="s">
        <v>77</v>
      </c>
      <c r="B65" s="7" t="s">
        <v>78</v>
      </c>
      <c r="C65" s="24">
        <v>703.5</v>
      </c>
      <c r="D65" s="24">
        <v>1344.7</v>
      </c>
      <c r="E65" s="24">
        <f t="shared" si="0"/>
        <v>641.2</v>
      </c>
      <c r="F65" s="24">
        <f t="shared" si="1"/>
        <v>191.1442786069652</v>
      </c>
    </row>
    <row r="66" spans="1:6" ht="64.5" customHeight="1">
      <c r="A66" s="13" t="s">
        <v>180</v>
      </c>
      <c r="B66" s="7" t="s">
        <v>181</v>
      </c>
      <c r="C66" s="24">
        <v>5763.6</v>
      </c>
      <c r="D66" s="24">
        <v>4332.8</v>
      </c>
      <c r="E66" s="24">
        <f>D66-C66</f>
        <v>-1430.8000000000002</v>
      </c>
      <c r="F66" s="24">
        <f>D66/C66*100</f>
        <v>75.17523769866055</v>
      </c>
    </row>
    <row r="67" spans="1:6" ht="32.25" customHeight="1">
      <c r="A67" s="13" t="s">
        <v>79</v>
      </c>
      <c r="B67" s="7" t="s">
        <v>80</v>
      </c>
      <c r="C67" s="24">
        <v>160765.4</v>
      </c>
      <c r="D67" s="24">
        <v>181446</v>
      </c>
      <c r="E67" s="24">
        <f t="shared" si="0"/>
        <v>20680.600000000006</v>
      </c>
      <c r="F67" s="24">
        <f t="shared" si="1"/>
        <v>112.86383761680064</v>
      </c>
    </row>
    <row r="68" spans="1:6" ht="50.25" customHeight="1">
      <c r="A68" s="13" t="s">
        <v>81</v>
      </c>
      <c r="B68" s="7" t="s">
        <v>82</v>
      </c>
      <c r="C68" s="24">
        <v>2430.7</v>
      </c>
      <c r="D68" s="24">
        <v>443</v>
      </c>
      <c r="E68" s="24">
        <f t="shared" si="0"/>
        <v>-1987.6999999999998</v>
      </c>
      <c r="F68" s="24">
        <f t="shared" si="1"/>
        <v>18.22520261653022</v>
      </c>
    </row>
    <row r="69" spans="1:6" ht="78.75" customHeight="1">
      <c r="A69" s="13" t="s">
        <v>83</v>
      </c>
      <c r="B69" s="7" t="s">
        <v>84</v>
      </c>
      <c r="C69" s="24">
        <v>1172.7</v>
      </c>
      <c r="D69" s="24">
        <v>1857</v>
      </c>
      <c r="E69" s="24">
        <f t="shared" si="0"/>
        <v>684.3</v>
      </c>
      <c r="F69" s="24">
        <f t="shared" si="1"/>
        <v>158.35251982604245</v>
      </c>
    </row>
    <row r="70" spans="1:6" ht="30.75">
      <c r="A70" s="13" t="s">
        <v>182</v>
      </c>
      <c r="B70" s="9" t="s">
        <v>183</v>
      </c>
      <c r="C70" s="24">
        <v>1338.9</v>
      </c>
      <c r="D70" s="24">
        <v>2354.6</v>
      </c>
      <c r="E70" s="24">
        <f>D70-C70</f>
        <v>1015.6999999999998</v>
      </c>
      <c r="F70" s="24">
        <f>D70/C70*100</f>
        <v>175.86078123832996</v>
      </c>
    </row>
    <row r="71" spans="1:6" ht="60" customHeight="1">
      <c r="A71" s="13" t="s">
        <v>85</v>
      </c>
      <c r="B71" s="7" t="s">
        <v>86</v>
      </c>
      <c r="C71" s="24">
        <v>169.2</v>
      </c>
      <c r="D71" s="24">
        <v>11.9</v>
      </c>
      <c r="E71" s="24">
        <f t="shared" si="0"/>
        <v>-157.29999999999998</v>
      </c>
      <c r="F71" s="24">
        <f t="shared" si="1"/>
        <v>7.033096926713949</v>
      </c>
    </row>
    <row r="72" spans="1:6" ht="45" customHeight="1">
      <c r="A72" s="13" t="s">
        <v>197</v>
      </c>
      <c r="B72" s="9" t="s">
        <v>196</v>
      </c>
      <c r="C72" s="24">
        <v>1200</v>
      </c>
      <c r="D72" s="24">
        <v>1670</v>
      </c>
      <c r="E72" s="24">
        <f>D72-C72</f>
        <v>470</v>
      </c>
      <c r="F72" s="24">
        <f t="shared" si="1"/>
        <v>139.16666666666666</v>
      </c>
    </row>
    <row r="73" spans="1:6" ht="81.75" customHeight="1">
      <c r="A73" s="13" t="s">
        <v>184</v>
      </c>
      <c r="B73" s="7" t="s">
        <v>185</v>
      </c>
      <c r="C73" s="24">
        <v>5018.8</v>
      </c>
      <c r="D73" s="24">
        <v>4946.1</v>
      </c>
      <c r="E73" s="24">
        <f>D73-C73</f>
        <v>-72.69999999999982</v>
      </c>
      <c r="F73" s="24">
        <f>D73/C73*100</f>
        <v>98.5514465609309</v>
      </c>
    </row>
    <row r="74" spans="1:6" ht="96" customHeight="1">
      <c r="A74" s="13" t="s">
        <v>87</v>
      </c>
      <c r="B74" s="7" t="s">
        <v>88</v>
      </c>
      <c r="C74" s="24">
        <v>2818.3</v>
      </c>
      <c r="D74" s="24">
        <v>1690.9</v>
      </c>
      <c r="E74" s="24">
        <f t="shared" si="0"/>
        <v>-1127.4</v>
      </c>
      <c r="F74" s="24">
        <f t="shared" si="1"/>
        <v>59.99716140936025</v>
      </c>
    </row>
    <row r="75" spans="1:6" ht="31.5" customHeight="1">
      <c r="A75" s="13" t="s">
        <v>89</v>
      </c>
      <c r="B75" s="7" t="s">
        <v>90</v>
      </c>
      <c r="C75" s="24">
        <v>14495.4</v>
      </c>
      <c r="D75" s="24">
        <v>22986.7</v>
      </c>
      <c r="E75" s="24">
        <f t="shared" si="0"/>
        <v>8491.300000000001</v>
      </c>
      <c r="F75" s="24">
        <f t="shared" si="1"/>
        <v>158.57927342467266</v>
      </c>
    </row>
    <row r="76" spans="1:6" ht="15">
      <c r="A76" s="13" t="s">
        <v>91</v>
      </c>
      <c r="B76" s="7" t="s">
        <v>92</v>
      </c>
      <c r="C76" s="24">
        <f>C77+C78+C79</f>
        <v>6913.3</v>
      </c>
      <c r="D76" s="24">
        <f>D77+D78+D79</f>
        <v>5600.299999999999</v>
      </c>
      <c r="E76" s="24">
        <f t="shared" si="0"/>
        <v>-1313.000000000001</v>
      </c>
      <c r="F76" s="24">
        <f t="shared" si="1"/>
        <v>81.00762298757466</v>
      </c>
    </row>
    <row r="77" spans="1:6" ht="15">
      <c r="A77" s="13" t="s">
        <v>93</v>
      </c>
      <c r="B77" s="7" t="s">
        <v>94</v>
      </c>
      <c r="C77" s="24">
        <v>233.6</v>
      </c>
      <c r="D77" s="24">
        <v>-189.3</v>
      </c>
      <c r="E77" s="24">
        <f t="shared" si="0"/>
        <v>-422.9</v>
      </c>
      <c r="F77" s="24">
        <f t="shared" si="1"/>
        <v>-81.03595890410959</v>
      </c>
    </row>
    <row r="78" spans="1:6" ht="15">
      <c r="A78" s="13" t="s">
        <v>95</v>
      </c>
      <c r="B78" s="7" t="s">
        <v>96</v>
      </c>
      <c r="C78" s="24">
        <v>6479.8</v>
      </c>
      <c r="D78" s="24">
        <v>5618.4</v>
      </c>
      <c r="E78" s="24">
        <f t="shared" si="0"/>
        <v>-861.4000000000005</v>
      </c>
      <c r="F78" s="24">
        <f t="shared" si="1"/>
        <v>86.70637982653786</v>
      </c>
    </row>
    <row r="79" spans="1:6" ht="15">
      <c r="A79" s="13" t="s">
        <v>186</v>
      </c>
      <c r="B79" s="7" t="s">
        <v>187</v>
      </c>
      <c r="C79" s="24">
        <v>199.9</v>
      </c>
      <c r="D79" s="24">
        <v>171.2</v>
      </c>
      <c r="E79" s="24">
        <f>D79-C79</f>
        <v>-28.700000000000017</v>
      </c>
      <c r="F79" s="24">
        <f>D79/C79*100</f>
        <v>85.64282141070535</v>
      </c>
    </row>
    <row r="80" spans="1:6" ht="20.25" customHeight="1">
      <c r="A80" s="12" t="s">
        <v>97</v>
      </c>
      <c r="B80" s="4" t="s">
        <v>98</v>
      </c>
      <c r="C80" s="25">
        <f>C81+C92+C97+C98+C102+C105</f>
        <v>12170016.100000001</v>
      </c>
      <c r="D80" s="25">
        <f>D81+D92+D97+D98+D102+D105-0.1</f>
        <v>14418626.500000002</v>
      </c>
      <c r="E80" s="26">
        <f t="shared" si="0"/>
        <v>2248610.4000000004</v>
      </c>
      <c r="F80" s="26">
        <f t="shared" si="1"/>
        <v>118.47664277124498</v>
      </c>
    </row>
    <row r="81" spans="1:6" ht="47.25" customHeight="1">
      <c r="A81" s="13" t="s">
        <v>99</v>
      </c>
      <c r="B81" s="7" t="s">
        <v>100</v>
      </c>
      <c r="C81" s="24">
        <f>C82+C89+C90+C91+0.1</f>
        <v>12107404.4</v>
      </c>
      <c r="D81" s="24">
        <f>D82+D89+D90+D91</f>
        <v>14336199.3</v>
      </c>
      <c r="E81" s="27">
        <f t="shared" si="0"/>
        <v>2228794.9000000004</v>
      </c>
      <c r="F81" s="27">
        <f t="shared" si="1"/>
        <v>118.40852776008704</v>
      </c>
    </row>
    <row r="82" spans="1:6" ht="30.75">
      <c r="A82" s="13" t="s">
        <v>101</v>
      </c>
      <c r="B82" s="7" t="s">
        <v>139</v>
      </c>
      <c r="C82" s="24">
        <f>SUM(C83:C88)</f>
        <v>9660574.600000001</v>
      </c>
      <c r="D82" s="24">
        <f>SUM(D83:D88)</f>
        <v>10614257.9</v>
      </c>
      <c r="E82" s="27">
        <f t="shared" si="0"/>
        <v>953683.2999999989</v>
      </c>
      <c r="F82" s="27">
        <f t="shared" si="1"/>
        <v>109.87191072464778</v>
      </c>
    </row>
    <row r="83" spans="1:6" ht="30.75">
      <c r="A83" s="13" t="s">
        <v>102</v>
      </c>
      <c r="B83" s="7" t="s">
        <v>140</v>
      </c>
      <c r="C83" s="24">
        <v>9531054.4</v>
      </c>
      <c r="D83" s="24">
        <v>9645506.4</v>
      </c>
      <c r="E83" s="27">
        <f t="shared" si="0"/>
        <v>114452</v>
      </c>
      <c r="F83" s="27">
        <f t="shared" si="1"/>
        <v>101.2008325122979</v>
      </c>
    </row>
    <row r="84" spans="1:6" ht="31.5" customHeight="1">
      <c r="A84" s="13" t="s">
        <v>103</v>
      </c>
      <c r="B84" s="7" t="s">
        <v>141</v>
      </c>
      <c r="C84" s="24">
        <v>38388.8</v>
      </c>
      <c r="D84" s="24">
        <v>728756.5</v>
      </c>
      <c r="E84" s="27">
        <f t="shared" si="0"/>
        <v>690367.7</v>
      </c>
      <c r="F84" s="27">
        <f t="shared" si="1"/>
        <v>1898.3570728962611</v>
      </c>
    </row>
    <row r="85" spans="1:6" ht="51" customHeight="1">
      <c r="A85" s="13" t="s">
        <v>142</v>
      </c>
      <c r="B85" s="7" t="s">
        <v>143</v>
      </c>
      <c r="C85" s="24">
        <v>91131.4</v>
      </c>
      <c r="D85" s="24">
        <v>123700</v>
      </c>
      <c r="E85" s="27">
        <f t="shared" si="0"/>
        <v>32568.600000000006</v>
      </c>
      <c r="F85" s="27">
        <f t="shared" si="1"/>
        <v>135.73806613307818</v>
      </c>
    </row>
    <row r="86" spans="1:6" ht="51" customHeight="1">
      <c r="A86" s="29" t="s">
        <v>202</v>
      </c>
      <c r="B86" s="30" t="s">
        <v>203</v>
      </c>
      <c r="C86" s="24">
        <v>0</v>
      </c>
      <c r="D86" s="24">
        <v>16295</v>
      </c>
      <c r="E86" s="27">
        <f>D86-C86</f>
        <v>16295</v>
      </c>
      <c r="F86" s="27"/>
    </row>
    <row r="87" spans="1:6" ht="51" customHeight="1">
      <c r="A87" s="13" t="s">
        <v>207</v>
      </c>
      <c r="B87" s="7" t="s">
        <v>208</v>
      </c>
      <c r="C87" s="24">
        <v>0</v>
      </c>
      <c r="D87" s="24">
        <v>100000</v>
      </c>
      <c r="E87" s="27">
        <f>D87-C87</f>
        <v>100000</v>
      </c>
      <c r="F87" s="27"/>
    </row>
    <row r="88" spans="1:6" ht="15" hidden="1">
      <c r="A88" s="13" t="s">
        <v>144</v>
      </c>
      <c r="B88" s="7" t="s">
        <v>145</v>
      </c>
      <c r="C88" s="24">
        <v>0</v>
      </c>
      <c r="D88" s="24">
        <v>0</v>
      </c>
      <c r="E88" s="27">
        <f t="shared" si="0"/>
        <v>0</v>
      </c>
      <c r="F88" s="27" t="e">
        <f>D88/C88*100</f>
        <v>#DIV/0!</v>
      </c>
    </row>
    <row r="89" spans="1:6" ht="34.5" customHeight="1">
      <c r="A89" s="13" t="s">
        <v>104</v>
      </c>
      <c r="B89" s="7" t="s">
        <v>146</v>
      </c>
      <c r="C89" s="24">
        <v>1193926.2</v>
      </c>
      <c r="D89" s="24">
        <v>2352740.5</v>
      </c>
      <c r="E89" s="27">
        <f t="shared" si="0"/>
        <v>1158814.3</v>
      </c>
      <c r="F89" s="27">
        <f t="shared" si="1"/>
        <v>197.0591230848272</v>
      </c>
    </row>
    <row r="90" spans="1:6" ht="30.75">
      <c r="A90" s="13" t="s">
        <v>105</v>
      </c>
      <c r="B90" s="7" t="s">
        <v>147</v>
      </c>
      <c r="C90" s="24">
        <v>1016864.7</v>
      </c>
      <c r="D90" s="24">
        <v>1040818.4</v>
      </c>
      <c r="E90" s="27">
        <f t="shared" si="0"/>
        <v>23953.70000000007</v>
      </c>
      <c r="F90" s="27">
        <f t="shared" si="1"/>
        <v>102.35564279102225</v>
      </c>
    </row>
    <row r="91" spans="1:6" ht="15">
      <c r="A91" s="13" t="s">
        <v>106</v>
      </c>
      <c r="B91" s="7" t="s">
        <v>148</v>
      </c>
      <c r="C91" s="24">
        <v>236038.8</v>
      </c>
      <c r="D91" s="24">
        <v>328382.5</v>
      </c>
      <c r="E91" s="27">
        <f t="shared" si="0"/>
        <v>92343.70000000001</v>
      </c>
      <c r="F91" s="27">
        <f t="shared" si="1"/>
        <v>139.12225447680638</v>
      </c>
    </row>
    <row r="92" spans="1:6" ht="56.25" customHeight="1">
      <c r="A92" s="12" t="s">
        <v>107</v>
      </c>
      <c r="B92" s="4" t="s">
        <v>108</v>
      </c>
      <c r="C92" s="25">
        <f>C93-0.1</f>
        <v>45604.50000000001</v>
      </c>
      <c r="D92" s="25">
        <f>D93</f>
        <v>13023.6</v>
      </c>
      <c r="E92" s="25">
        <f t="shared" si="0"/>
        <v>-32580.90000000001</v>
      </c>
      <c r="F92" s="25">
        <f t="shared" si="1"/>
        <v>28.557708120909115</v>
      </c>
    </row>
    <row r="93" spans="1:6" ht="46.5">
      <c r="A93" s="13" t="s">
        <v>109</v>
      </c>
      <c r="B93" s="7" t="s">
        <v>110</v>
      </c>
      <c r="C93" s="24">
        <f>SUM(C94:C96)</f>
        <v>45604.600000000006</v>
      </c>
      <c r="D93" s="24">
        <f>SUM(D94:D96)</f>
        <v>13023.6</v>
      </c>
      <c r="E93" s="24">
        <f t="shared" si="0"/>
        <v>-32581.000000000007</v>
      </c>
      <c r="F93" s="24">
        <f t="shared" si="1"/>
        <v>28.557645500673175</v>
      </c>
    </row>
    <row r="94" spans="1:6" ht="64.5" customHeight="1">
      <c r="A94" s="13" t="s">
        <v>111</v>
      </c>
      <c r="B94" s="7" t="s">
        <v>112</v>
      </c>
      <c r="C94" s="24">
        <v>10416.2</v>
      </c>
      <c r="D94" s="24">
        <v>13416.9</v>
      </c>
      <c r="E94" s="24">
        <f t="shared" si="0"/>
        <v>3000.699999999999</v>
      </c>
      <c r="F94" s="24">
        <f t="shared" si="1"/>
        <v>128.8080105988748</v>
      </c>
    </row>
    <row r="95" spans="1:6" ht="93" hidden="1">
      <c r="A95" s="13" t="s">
        <v>137</v>
      </c>
      <c r="B95" s="9" t="s">
        <v>138</v>
      </c>
      <c r="C95" s="24">
        <v>0</v>
      </c>
      <c r="D95" s="24">
        <v>0</v>
      </c>
      <c r="E95" s="24">
        <f>D95-C95</f>
        <v>0</v>
      </c>
      <c r="F95" s="24" t="e">
        <f>D95/C95*100</f>
        <v>#DIV/0!</v>
      </c>
    </row>
    <row r="96" spans="1:6" ht="140.25">
      <c r="A96" s="13" t="s">
        <v>149</v>
      </c>
      <c r="B96" s="7" t="s">
        <v>113</v>
      </c>
      <c r="C96" s="24">
        <v>35188.4</v>
      </c>
      <c r="D96" s="24">
        <v>-393.3</v>
      </c>
      <c r="E96" s="24">
        <f t="shared" si="0"/>
        <v>-35581.700000000004</v>
      </c>
      <c r="F96" s="24">
        <f t="shared" si="1"/>
        <v>-1.1176978777096997</v>
      </c>
    </row>
    <row r="97" spans="1:6" ht="30.75">
      <c r="A97" s="13" t="s">
        <v>199</v>
      </c>
      <c r="B97" s="9" t="s">
        <v>198</v>
      </c>
      <c r="C97" s="24">
        <v>954.3</v>
      </c>
      <c r="D97" s="24">
        <v>2454.3</v>
      </c>
      <c r="E97" s="24">
        <f>D97-C97</f>
        <v>1500.0000000000002</v>
      </c>
      <c r="F97" s="24">
        <f t="shared" si="1"/>
        <v>257.1832756994656</v>
      </c>
    </row>
    <row r="98" spans="1:6" ht="15">
      <c r="A98" s="12" t="s">
        <v>114</v>
      </c>
      <c r="B98" s="23" t="s">
        <v>115</v>
      </c>
      <c r="C98" s="25">
        <f>SUM(C99:C101)+0.1</f>
        <v>8837.6</v>
      </c>
      <c r="D98" s="25">
        <f>SUM(D99:D101)</f>
        <v>7009.3</v>
      </c>
      <c r="E98" s="25">
        <f t="shared" si="0"/>
        <v>-1828.3000000000002</v>
      </c>
      <c r="F98" s="25">
        <f t="shared" si="1"/>
        <v>79.3122567212818</v>
      </c>
    </row>
    <row r="99" spans="1:6" ht="30.75">
      <c r="A99" s="13" t="s">
        <v>116</v>
      </c>
      <c r="B99" s="7" t="s">
        <v>117</v>
      </c>
      <c r="C99" s="24">
        <v>7189.1</v>
      </c>
      <c r="D99" s="24">
        <v>6578.8</v>
      </c>
      <c r="E99" s="24">
        <f t="shared" si="0"/>
        <v>-610.3000000000002</v>
      </c>
      <c r="F99" s="24">
        <f t="shared" si="1"/>
        <v>91.5107593440069</v>
      </c>
    </row>
    <row r="100" spans="1:6" ht="30.75">
      <c r="A100" s="21" t="s">
        <v>188</v>
      </c>
      <c r="B100" s="7" t="s">
        <v>189</v>
      </c>
      <c r="C100" s="24">
        <v>1633.4</v>
      </c>
      <c r="D100" s="24">
        <v>108.2</v>
      </c>
      <c r="E100" s="24">
        <f>D100-C100</f>
        <v>-1525.2</v>
      </c>
      <c r="F100" s="24">
        <f>D100/C100*100</f>
        <v>6.624219419615526</v>
      </c>
    </row>
    <row r="101" spans="1:6" ht="30.75">
      <c r="A101" s="21" t="s">
        <v>190</v>
      </c>
      <c r="B101" s="7" t="s">
        <v>191</v>
      </c>
      <c r="C101" s="24">
        <v>15</v>
      </c>
      <c r="D101" s="24">
        <v>322.3</v>
      </c>
      <c r="E101" s="24">
        <f>D101-C101</f>
        <v>307.3</v>
      </c>
      <c r="F101" s="24">
        <f>D101/C101*100</f>
        <v>2148.666666666667</v>
      </c>
    </row>
    <row r="102" spans="1:6" ht="124.5">
      <c r="A102" s="12" t="s">
        <v>118</v>
      </c>
      <c r="B102" s="4" t="s">
        <v>119</v>
      </c>
      <c r="C102" s="25">
        <f>C103+C104</f>
        <v>25069.8</v>
      </c>
      <c r="D102" s="25">
        <f>D103+D104</f>
        <v>68585.4</v>
      </c>
      <c r="E102" s="25">
        <f t="shared" si="0"/>
        <v>43515.59999999999</v>
      </c>
      <c r="F102" s="25">
        <f t="shared" si="1"/>
        <v>273.5777708637484</v>
      </c>
    </row>
    <row r="103" spans="1:6" ht="78" customHeight="1" hidden="1">
      <c r="A103" s="13" t="s">
        <v>120</v>
      </c>
      <c r="B103" s="7" t="s">
        <v>121</v>
      </c>
      <c r="C103" s="24">
        <v>0</v>
      </c>
      <c r="D103" s="24">
        <v>0</v>
      </c>
      <c r="E103" s="24">
        <f t="shared" si="0"/>
        <v>0</v>
      </c>
      <c r="F103" s="24"/>
    </row>
    <row r="104" spans="1:6" ht="46.5">
      <c r="A104" s="13" t="s">
        <v>122</v>
      </c>
      <c r="B104" s="7" t="s">
        <v>123</v>
      </c>
      <c r="C104" s="24">
        <v>25069.8</v>
      </c>
      <c r="D104" s="24">
        <v>68585.4</v>
      </c>
      <c r="E104" s="24">
        <f t="shared" si="0"/>
        <v>43515.59999999999</v>
      </c>
      <c r="F104" s="24">
        <f t="shared" si="1"/>
        <v>273.5777708637484</v>
      </c>
    </row>
    <row r="105" spans="1:6" ht="62.25">
      <c r="A105" s="12" t="s">
        <v>124</v>
      </c>
      <c r="B105" s="4" t="s">
        <v>125</v>
      </c>
      <c r="C105" s="25">
        <f>C106</f>
        <v>-17854.5</v>
      </c>
      <c r="D105" s="25">
        <f>D106</f>
        <v>-8645.3</v>
      </c>
      <c r="E105" s="25">
        <f t="shared" si="0"/>
        <v>9209.2</v>
      </c>
      <c r="F105" s="25">
        <f t="shared" si="1"/>
        <v>48.420846285250214</v>
      </c>
    </row>
    <row r="106" spans="1:6" ht="62.25">
      <c r="A106" s="13" t="s">
        <v>126</v>
      </c>
      <c r="B106" s="7" t="s">
        <v>127</v>
      </c>
      <c r="C106" s="24">
        <v>-17854.5</v>
      </c>
      <c r="D106" s="24">
        <v>-8645.3</v>
      </c>
      <c r="E106" s="24">
        <f>D106-C106</f>
        <v>9209.2</v>
      </c>
      <c r="F106" s="24">
        <f>D106/C106*100</f>
        <v>48.420846285250214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6" bottom="0.275590551181102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2019-01-24T08:49:28Z</cp:lastPrinted>
  <dcterms:created xsi:type="dcterms:W3CDTF">2016-04-25T02:35:52Z</dcterms:created>
  <dcterms:modified xsi:type="dcterms:W3CDTF">2019-01-24T08:49:29Z</dcterms:modified>
  <cp:category/>
  <cp:version/>
  <cp:contentType/>
  <cp:contentStatus/>
</cp:coreProperties>
</file>