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<sst xmlns="http://schemas.openxmlformats.org/spreadsheetml/2006/main" count="56" uniqueCount="46">
  <si>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</si>
  <si>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</si>
  <si>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</si>
  <si>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</si>
  <si>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</si>
  <si>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</si>
  <si>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</si>
  <si>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</si>
  <si>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</si>
  <si>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</si>
  <si>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>Приложение 1</t>
  </si>
  <si>
    <t xml:space="preserve">рес.бюджет  </t>
  </si>
  <si>
    <t>НЕНАЛОГОВЫЕ ДОХОДЫ</t>
  </si>
  <si>
    <t>НАЛОГОВЫЕ И НЕНАЛОГОВЫЕ ДОХОДЫ (без невыясненных)</t>
  </si>
  <si>
    <t>Отклонение фактического поступления 2019 года от 2018 года, тыс.руб.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</si>
  <si>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</si>
  <si>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</si>
  <si>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</si>
  <si>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</si>
  <si>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>в тч. на нефтепродукты</t>
  </si>
  <si>
    <t xml:space="preserve">        на алкогольную продукцию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</si>
  <si>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</si>
  <si>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</si>
  <si>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</si>
  <si>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</si>
  <si>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</si>
  <si>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</si>
  <si>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</si>
  <si>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</si>
  <si>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</si>
  <si>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ПРОЧИЕ НЕНАЛОГОВЫЕ ДОХОДЫ</t>
  </si>
  <si>
    <t>прочие неналоговые доходы</t>
  </si>
  <si>
    <t>Неналоговые доходы (без невыясненных)</t>
  </si>
  <si>
    <t>в т.ч.невыясненные поступления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</si>
  <si>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</si>
  <si>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</si>
  <si>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</si>
  <si>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</si>
  <si>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</si>
  <si>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</si>
  <si>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Задолженности и перерасчеты по отмененным налогам, сборам и иным обязательным платежам</t>
  </si>
  <si>
    <t>Государственная пошлина</t>
  </si>
  <si>
    <t>Налоги, сборы и регулярные платежи за пользование природными ресурсами</t>
  </si>
  <si>
    <t>Фактическое поступление по состоянию на 01.05.2019 г., тыс.руб.</t>
  </si>
  <si>
    <t>Фактическое поступление по состоянию на 01.05.2018 г., тыс.руб.</t>
  </si>
  <si>
    <t xml:space="preserve">Информация об исполнении консолидированного бюджета Республики Алтай на 01.05.2019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</si>
</sst>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  <numFmt numFmtId="179" formatCode="#,##0.000_р_."/>
    <numFmt numFmtId="180" formatCode="#,##0.0\ _₽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vertical="top"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9" fontId="5" fillId="0" borderId="10" xfId="52" applyNumberFormat="1" applyFont="1" applyFill="1" applyBorder="1" applyAlignment="1">
      <alignment vertical="top" wrapText="1"/>
      <protection/>
    </xf>
    <xf numFmtId="173" fontId="3" fillId="0" borderId="10" xfId="52" applyNumberFormat="1" applyFont="1" applyFill="1" applyBorder="1" applyAlignment="1">
      <alignment vertical="top"/>
      <protection/>
    </xf>
    <xf numFmtId="173" fontId="6" fillId="0" borderId="10" xfId="52" applyNumberFormat="1" applyFont="1" applyFill="1" applyBorder="1" applyAlignment="1">
      <alignment vertical="top"/>
      <protection/>
    </xf>
    <xf numFmtId="173" fontId="6" fillId="0" borderId="10" xfId="59" applyNumberFormat="1" applyFont="1" applyFill="1" applyBorder="1" applyAlignment="1">
      <alignment vertical="top"/>
    </xf>
    <xf numFmtId="173" fontId="3" fillId="0" borderId="10" xfId="59" applyNumberFormat="1" applyFont="1" applyFill="1" applyBorder="1" applyAlignment="1">
      <alignment vertical="top"/>
    </xf>
    <xf numFmtId="0" fontId="4" fillId="0" borderId="0" xfId="52" applyFont="1" applyFill="1" applyAlignment="1">
      <alignment vertical="top"/>
      <protection/>
    </xf>
    <xf numFmtId="2" fontId="4" fillId="0" borderId="0" xfId="52" applyNumberFormat="1" applyFont="1" applyFill="1" applyAlignment="1">
      <alignment vertical="top"/>
      <protection/>
    </xf>
    <xf numFmtId="179" fontId="4" fillId="0" borderId="10" xfId="52" applyNumberFormat="1" applyFont="1" applyFill="1" applyBorder="1" applyAlignment="1">
      <alignment vertical="top" wrapText="1"/>
      <protection/>
    </xf>
    <xf numFmtId="179" fontId="7" fillId="0" borderId="10" xfId="52" applyNumberFormat="1" applyFont="1" applyFill="1" applyBorder="1" applyAlignment="1">
      <alignment vertical="top" wrapText="1"/>
      <protection/>
    </xf>
    <xf numFmtId="173" fontId="8" fillId="0" borderId="10" xfId="52" applyNumberFormat="1" applyFont="1" applyFill="1" applyBorder="1" applyAlignment="1">
      <alignment vertical="top"/>
      <protection/>
    </xf>
    <xf numFmtId="173" fontId="8" fillId="0" borderId="10" xfId="59" applyNumberFormat="1" applyFont="1" applyFill="1" applyBorder="1" applyAlignment="1">
      <alignment vertical="top"/>
    </xf>
    <xf numFmtId="179" fontId="4" fillId="4" borderId="10" xfId="52" applyNumberFormat="1" applyFont="1" applyFill="1" applyBorder="1" applyAlignment="1">
      <alignment vertical="top" wrapText="1"/>
      <protection/>
    </xf>
    <xf numFmtId="173" fontId="6" fillId="4" borderId="10" xfId="52" applyNumberFormat="1" applyFont="1" applyFill="1" applyBorder="1" applyAlignment="1">
      <alignment vertical="top"/>
      <protection/>
    </xf>
    <xf numFmtId="173" fontId="6" fillId="4" borderId="10" xfId="0" applyNumberFormat="1" applyFont="1" applyFill="1" applyBorder="1" applyAlignment="1">
      <alignment horizontal="center" vertical="top"/>
    </xf>
    <xf numFmtId="179" fontId="5" fillId="4" borderId="10" xfId="52" applyNumberFormat="1" applyFont="1" applyFill="1" applyBorder="1" applyAlignment="1">
      <alignment vertical="top" wrapText="1"/>
      <protection/>
    </xf>
    <xf numFmtId="173" fontId="3" fillId="4" borderId="10" xfId="52" applyNumberFormat="1" applyFont="1" applyFill="1" applyBorder="1" applyAlignment="1">
      <alignment vertical="top"/>
      <protection/>
    </xf>
    <xf numFmtId="173" fontId="3" fillId="4" borderId="10" xfId="59" applyNumberFormat="1" applyFont="1" applyFill="1" applyBorder="1" applyAlignment="1">
      <alignment vertical="top"/>
    </xf>
    <xf numFmtId="173" fontId="3" fillId="4" borderId="10" xfId="0" applyNumberFormat="1" applyFont="1" applyFill="1" applyBorder="1" applyAlignment="1">
      <alignment horizontal="center" vertical="top"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Fill="1" applyBorder="1" applyAlignment="1">
      <alignment horizontal="center" vertical="top"/>
      <protection/>
    </xf>
    <xf numFmtId="2" fontId="4" fillId="0" borderId="12" xfId="52" applyNumberFormat="1" applyFont="1" applyFill="1" applyBorder="1" applyAlignment="1">
      <alignment horizontal="center" vertical="top"/>
      <protection/>
    </xf>
    <xf numFmtId="2" fontId="4" fillId="0" borderId="13" xfId="52" applyNumberFormat="1" applyFont="1" applyFill="1" applyBorder="1" applyAlignment="1">
      <alignment horizontal="center" vertical="top"/>
      <protection/>
    </xf>
    <xf numFmtId="173" fontId="6" fillId="0" borderId="0" xfId="0" applyNumberFormat="1" applyFont="1" applyAlignment="1">
      <alignment/>
    </xf>
    <xf numFmtId="179" fontId="4" fillId="2" borderId="10" xfId="52" applyNumberFormat="1" applyFont="1" applyFill="1" applyBorder="1" applyAlignment="1">
      <alignment vertical="top" wrapText="1"/>
      <protection/>
    </xf>
    <xf numFmtId="173" fontId="6" fillId="2" borderId="10" xfId="0" applyNumberFormat="1" applyFont="1" applyFill="1" applyBorder="1" applyAlignment="1">
      <alignment horizontal="center" vertical="top"/>
    </xf>
    <xf numFmtId="173" fontId="6" fillId="2" borderId="10" xfId="52" applyNumberFormat="1" applyFont="1" applyFill="1" applyBorder="1" applyAlignment="1">
      <alignment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8" sqref="A8"/>
      <selection pane="bottomRight" activeCell="B3" sqref="B3"/>
    </sheetView>
  </sheetViews>
  <sheetFormatPr defaultColWidth="9.140625" defaultRowHeight="15"/>
  <cols>
    <col min="1" max="1" width="30.57421875" style="2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2" customWidth="1"/>
    <col min="6" max="7" width="16.28125" style="2" bestFit="1" customWidth="1"/>
    <col min="8" max="8" width="11.28125" style="2" customWidth="1"/>
    <col min="9" max="9" width="12.140625" style="2" customWidth="1"/>
    <col min="10" max="10" width="11.8515625" style="2" customWidth="1"/>
    <col min="11" max="11" width="14.00390625" style="2" bestFit="1" customWidth="1"/>
    <col min="12" max="12" width="14.140625" style="2" customWidth="1"/>
    <col min="13" max="13" width="13.57421875" style="2" customWidth="1"/>
    <col min="14" max="16384" width="9.140625" style="2" customWidth="1"/>
  </cols>
  <sheetData>
    <row r="1" ht="12">
      <c r="M1" s="2" t="s">
        <v>10</v>
      </c>
    </row>
    <row r="2" spans="1:9" ht="15.75">
      <c r="A2" s="13"/>
      <c r="B2" s="1" t="s">
        <v>45</v>
      </c>
      <c r="E2" s="14"/>
      <c r="F2" s="14"/>
      <c r="G2" s="14"/>
      <c r="H2" s="14"/>
      <c r="I2" s="14"/>
    </row>
    <row r="4" spans="1:13" ht="27.75" customHeight="1">
      <c r="A4" s="28" t="s">
        <v>0</v>
      </c>
      <c r="B4" s="30" t="s">
        <v>43</v>
      </c>
      <c r="C4" s="31"/>
      <c r="D4" s="32"/>
      <c r="E4" s="30" t="s">
        <v>44</v>
      </c>
      <c r="F4" s="31"/>
      <c r="G4" s="32"/>
      <c r="H4" s="33" t="s">
        <v>1</v>
      </c>
      <c r="I4" s="34"/>
      <c r="J4" s="35"/>
      <c r="K4" s="30" t="s">
        <v>14</v>
      </c>
      <c r="L4" s="31"/>
      <c r="M4" s="32"/>
    </row>
    <row r="5" spans="1:13" ht="20.25" customHeight="1">
      <c r="A5" s="28"/>
      <c r="B5" s="26" t="s">
        <v>2</v>
      </c>
      <c r="C5" s="26" t="s">
        <v>3</v>
      </c>
      <c r="D5" s="26"/>
      <c r="E5" s="26" t="s">
        <v>2</v>
      </c>
      <c r="F5" s="26" t="s">
        <v>3</v>
      </c>
      <c r="G5" s="26"/>
      <c r="H5" s="26" t="s">
        <v>2</v>
      </c>
      <c r="I5" s="26" t="s">
        <v>3</v>
      </c>
      <c r="J5" s="26"/>
      <c r="K5" s="26" t="s">
        <v>2</v>
      </c>
      <c r="L5" s="26" t="s">
        <v>3</v>
      </c>
      <c r="M5" s="26"/>
    </row>
    <row r="6" spans="1:13" ht="18.75" customHeight="1">
      <c r="A6" s="29"/>
      <c r="B6" s="27"/>
      <c r="C6" s="3" t="s">
        <v>11</v>
      </c>
      <c r="D6" s="3" t="s">
        <v>4</v>
      </c>
      <c r="E6" s="27"/>
      <c r="F6" s="3" t="s">
        <v>11</v>
      </c>
      <c r="G6" s="3" t="s">
        <v>4</v>
      </c>
      <c r="H6" s="27"/>
      <c r="I6" s="3" t="s">
        <v>5</v>
      </c>
      <c r="J6" s="3" t="s">
        <v>6</v>
      </c>
      <c r="K6" s="27"/>
      <c r="L6" s="3" t="s">
        <v>5</v>
      </c>
      <c r="M6" s="3" t="s">
        <v>6</v>
      </c>
    </row>
    <row r="7" spans="1:13" ht="24">
      <c r="A7" s="37" t="s">
        <v>15</v>
      </c>
      <c r="B7" s="39">
        <f>B9+B30</f>
        <v>2186267.22176</v>
      </c>
      <c r="C7" s="39">
        <f>C9+C30</f>
        <v>1371914.1860000002</v>
      </c>
      <c r="D7" s="39">
        <f>D9+D30</f>
        <v>815274.4990000001</v>
      </c>
      <c r="E7" s="39">
        <f>E9+E30</f>
        <v>1836057.1877899999</v>
      </c>
      <c r="F7" s="39">
        <f>F9+F30</f>
        <v>1123759.5259999996</v>
      </c>
      <c r="G7" s="39">
        <f>G9+G30</f>
        <v>712303.623</v>
      </c>
      <c r="H7" s="38">
        <f>B7/E7*100</f>
        <v>119.07402646818078</v>
      </c>
      <c r="I7" s="38">
        <f>C7/F7*100</f>
        <v>122.08254117171333</v>
      </c>
      <c r="J7" s="38">
        <f>D7/G7*100</f>
        <v>114.45603709922447</v>
      </c>
      <c r="K7" s="5">
        <f>B7-E7</f>
        <v>350210.0339700002</v>
      </c>
      <c r="L7" s="5">
        <f>C7-F7</f>
        <v>248154.66000000061</v>
      </c>
      <c r="M7" s="5">
        <f>D7-G7</f>
        <v>102970.87600000005</v>
      </c>
    </row>
    <row r="8" spans="1:13" s="4" customFormat="1" ht="24">
      <c r="A8" s="8" t="s">
        <v>13</v>
      </c>
      <c r="B8" s="9">
        <f>B9+B31</f>
        <v>2185053.4897600003</v>
      </c>
      <c r="C8" s="9">
        <f>C9+C31</f>
        <v>1371888.3160000003</v>
      </c>
      <c r="D8" s="9">
        <f>D9+D31</f>
        <v>813166.2370000001</v>
      </c>
      <c r="E8" s="9">
        <f>E9+E31</f>
        <v>1835839.7357899998</v>
      </c>
      <c r="F8" s="9">
        <f>F9+F31</f>
        <v>1123729.3699999996</v>
      </c>
      <c r="G8" s="9">
        <f>G9+G31</f>
        <v>712116.327</v>
      </c>
      <c r="H8" s="6">
        <f aca="true" t="shared" si="0" ref="H8:H16">B8/E8*100</f>
        <v>119.02201739955946</v>
      </c>
      <c r="I8" s="6">
        <f aca="true" t="shared" si="1" ref="I8:I14">C8/F8*100</f>
        <v>122.08351517946005</v>
      </c>
      <c r="J8" s="6">
        <f aca="true" t="shared" si="2" ref="J8:J40">D8/G8*100</f>
        <v>114.19008470507936</v>
      </c>
      <c r="K8" s="6">
        <f aca="true" t="shared" si="3" ref="K8:K40">B8-E8</f>
        <v>349213.7539700004</v>
      </c>
      <c r="L8" s="6">
        <f aca="true" t="shared" si="4" ref="L8:L40">C8-F8</f>
        <v>248158.9460000007</v>
      </c>
      <c r="M8" s="6">
        <f aca="true" t="shared" si="5" ref="M8:M40">D8-G8</f>
        <v>101049.91000000003</v>
      </c>
    </row>
    <row r="9" spans="1:13" ht="15.75">
      <c r="A9" s="19" t="s">
        <v>7</v>
      </c>
      <c r="B9" s="20">
        <f>C9+D9</f>
        <v>2035862.0100000002</v>
      </c>
      <c r="C9" s="20">
        <f>C10+C11+C12+C15+C21+C27+C28+C29</f>
        <v>1304546.3470000003</v>
      </c>
      <c r="D9" s="20">
        <f>D10+D11+D12+D15+D21+D27+D28+D29+0.001</f>
        <v>731315.6630000001</v>
      </c>
      <c r="E9" s="20">
        <f>F9+G9</f>
        <v>1699713.8429999999</v>
      </c>
      <c r="F9" s="20">
        <f>F10+F11+F12+F15+F21+F27+F28+F29+0.001</f>
        <v>1061301.8659999997</v>
      </c>
      <c r="G9" s="20">
        <f>G10+G11+G12+G15+G21+G27+G28+G29+0.001</f>
        <v>638411.9770000001</v>
      </c>
      <c r="H9" s="21">
        <f t="shared" si="0"/>
        <v>119.77675056212391</v>
      </c>
      <c r="I9" s="21">
        <f t="shared" si="1"/>
        <v>122.91944344890095</v>
      </c>
      <c r="J9" s="21">
        <f t="shared" si="2"/>
        <v>114.55230937811807</v>
      </c>
      <c r="K9" s="21">
        <f t="shared" si="3"/>
        <v>336148.16700000037</v>
      </c>
      <c r="L9" s="21">
        <f t="shared" si="4"/>
        <v>243244.4810000006</v>
      </c>
      <c r="M9" s="21">
        <f t="shared" si="5"/>
        <v>92903.68599999999</v>
      </c>
    </row>
    <row r="10" spans="1:13" ht="15.75">
      <c r="A10" s="15" t="s">
        <v>16</v>
      </c>
      <c r="B10" s="10">
        <f>D10+C10</f>
        <v>394534.343</v>
      </c>
      <c r="C10" s="36">
        <v>394534.343</v>
      </c>
      <c r="D10" s="11"/>
      <c r="E10" s="10">
        <f>G10+F10</f>
        <v>348113.054</v>
      </c>
      <c r="F10" s="11">
        <v>348113.054</v>
      </c>
      <c r="G10" s="11"/>
      <c r="H10" s="7">
        <f t="shared" si="0"/>
        <v>113.33511871117594</v>
      </c>
      <c r="I10" s="7">
        <f t="shared" si="1"/>
        <v>113.33511871117594</v>
      </c>
      <c r="J10" s="7"/>
      <c r="K10" s="7">
        <f t="shared" si="3"/>
        <v>46421.28899999999</v>
      </c>
      <c r="L10" s="7">
        <f t="shared" si="4"/>
        <v>46421.28899999999</v>
      </c>
      <c r="M10" s="7">
        <f t="shared" si="5"/>
        <v>0</v>
      </c>
    </row>
    <row r="11" spans="1:13" ht="15.75">
      <c r="A11" s="15" t="s">
        <v>17</v>
      </c>
      <c r="B11" s="10">
        <f>D11+C11</f>
        <v>894605.341</v>
      </c>
      <c r="C11" s="11">
        <v>511836.629</v>
      </c>
      <c r="D11" s="11">
        <v>382768.712</v>
      </c>
      <c r="E11" s="10">
        <f>G11+F11</f>
        <v>738977.6340000001</v>
      </c>
      <c r="F11" s="11">
        <v>421083.846</v>
      </c>
      <c r="G11" s="11">
        <v>317893.788</v>
      </c>
      <c r="H11" s="7">
        <f t="shared" si="0"/>
        <v>121.05986701621877</v>
      </c>
      <c r="I11" s="7">
        <f t="shared" si="1"/>
        <v>121.5521882071914</v>
      </c>
      <c r="J11" s="7">
        <f t="shared" si="2"/>
        <v>120.40773568057266</v>
      </c>
      <c r="K11" s="7">
        <f t="shared" si="3"/>
        <v>155627.70699999994</v>
      </c>
      <c r="L11" s="7">
        <f t="shared" si="4"/>
        <v>90752.783</v>
      </c>
      <c r="M11" s="7">
        <f t="shared" si="5"/>
        <v>64874.924</v>
      </c>
    </row>
    <row r="12" spans="1:13" s="4" customFormat="1" ht="24">
      <c r="A12" s="8" t="s">
        <v>18</v>
      </c>
      <c r="B12" s="10">
        <f>D12+C12</f>
        <v>311428.39300000004</v>
      </c>
      <c r="C12" s="11">
        <f>C13+C14</f>
        <v>284506.623</v>
      </c>
      <c r="D12" s="11">
        <f>D13+D14</f>
        <v>26921.77</v>
      </c>
      <c r="E12" s="10">
        <f>G12+F12</f>
        <v>230243.034</v>
      </c>
      <c r="F12" s="11">
        <f>F13+F14</f>
        <v>208449.263</v>
      </c>
      <c r="G12" s="11">
        <f>G13+G14</f>
        <v>21793.771</v>
      </c>
      <c r="H12" s="6">
        <f t="shared" si="0"/>
        <v>135.26072324081693</v>
      </c>
      <c r="I12" s="6">
        <f t="shared" si="1"/>
        <v>136.4872290289652</v>
      </c>
      <c r="J12" s="6">
        <f t="shared" si="2"/>
        <v>123.52965441363956</v>
      </c>
      <c r="K12" s="6">
        <f t="shared" si="3"/>
        <v>81185.35900000003</v>
      </c>
      <c r="L12" s="6">
        <f t="shared" si="4"/>
        <v>76057.36000000002</v>
      </c>
      <c r="M12" s="6">
        <f t="shared" si="5"/>
        <v>5127.999</v>
      </c>
    </row>
    <row r="13" spans="1:13" ht="15.75">
      <c r="A13" s="16" t="s">
        <v>19</v>
      </c>
      <c r="B13" s="17">
        <f>D13+C13</f>
        <v>269217.7</v>
      </c>
      <c r="C13" s="18">
        <v>242295.93</v>
      </c>
      <c r="D13" s="18">
        <v>26921.77</v>
      </c>
      <c r="E13" s="17">
        <f>G13+F13</f>
        <v>217937.706</v>
      </c>
      <c r="F13" s="18">
        <v>196143.935</v>
      </c>
      <c r="G13" s="18">
        <v>21793.771</v>
      </c>
      <c r="H13" s="7">
        <f t="shared" si="0"/>
        <v>123.5296566808866</v>
      </c>
      <c r="I13" s="7">
        <f t="shared" si="1"/>
        <v>123.52965693280294</v>
      </c>
      <c r="J13" s="7">
        <f t="shared" si="2"/>
        <v>123.52965441363956</v>
      </c>
      <c r="K13" s="7">
        <f t="shared" si="3"/>
        <v>51279.994000000006</v>
      </c>
      <c r="L13" s="7">
        <f t="shared" si="4"/>
        <v>46151.994999999995</v>
      </c>
      <c r="M13" s="7">
        <f t="shared" si="5"/>
        <v>5127.999</v>
      </c>
    </row>
    <row r="14" spans="1:13" ht="15.75">
      <c r="A14" s="16" t="s">
        <v>20</v>
      </c>
      <c r="B14" s="17">
        <f>D14+C14</f>
        <v>42210.693</v>
      </c>
      <c r="C14" s="18">
        <v>42210.693</v>
      </c>
      <c r="D14" s="18">
        <v>0</v>
      </c>
      <c r="E14" s="17">
        <f>G14+F14</f>
        <v>12305.328</v>
      </c>
      <c r="F14" s="18">
        <v>12305.328</v>
      </c>
      <c r="G14" s="18"/>
      <c r="H14" s="7">
        <f t="shared" si="0"/>
        <v>343.02777626081973</v>
      </c>
      <c r="I14" s="7">
        <f t="shared" si="1"/>
        <v>343.02777626081973</v>
      </c>
      <c r="J14" s="7"/>
      <c r="K14" s="7">
        <f t="shared" si="3"/>
        <v>29905.364999999998</v>
      </c>
      <c r="L14" s="7">
        <f t="shared" si="4"/>
        <v>29905.364999999998</v>
      </c>
      <c r="M14" s="7">
        <f t="shared" si="5"/>
        <v>0</v>
      </c>
    </row>
    <row r="15" spans="1:13" s="4" customFormat="1" ht="24">
      <c r="A15" s="8" t="s">
        <v>8</v>
      </c>
      <c r="B15" s="10">
        <f>B16+B19+B18+B20</f>
        <v>184426.054</v>
      </c>
      <c r="C15" s="10">
        <f>C16+C19+C18+C20</f>
        <v>-22.825</v>
      </c>
      <c r="D15" s="10">
        <f>D16+D19+D18+D20</f>
        <v>184448.87900000002</v>
      </c>
      <c r="E15" s="10">
        <f>E16+E19+E18+E20</f>
        <v>180014.84900000002</v>
      </c>
      <c r="F15" s="10">
        <f>F16+F19+F18+F20</f>
        <v>1.45</v>
      </c>
      <c r="G15" s="10">
        <f>G16+G19+G18+G20</f>
        <v>180013.399</v>
      </c>
      <c r="H15" s="6">
        <f t="shared" si="0"/>
        <v>102.45046729450635</v>
      </c>
      <c r="I15" s="6"/>
      <c r="J15" s="6">
        <f t="shared" si="2"/>
        <v>102.46397214020719</v>
      </c>
      <c r="K15" s="6">
        <f t="shared" si="3"/>
        <v>4411.204999999987</v>
      </c>
      <c r="L15" s="6">
        <f t="shared" si="4"/>
        <v>-24.275</v>
      </c>
      <c r="M15" s="6">
        <f t="shared" si="5"/>
        <v>4435.4800000000105</v>
      </c>
    </row>
    <row r="16" spans="1:13" s="4" customFormat="1" ht="36">
      <c r="A16" s="15" t="s">
        <v>21</v>
      </c>
      <c r="B16" s="10">
        <f>D16+C16</f>
        <v>142875.202</v>
      </c>
      <c r="C16" s="11"/>
      <c r="D16" s="11">
        <v>142875.202</v>
      </c>
      <c r="E16" s="10">
        <f>G16+F16</f>
        <v>135848.053</v>
      </c>
      <c r="F16" s="11"/>
      <c r="G16" s="11">
        <v>135848.053</v>
      </c>
      <c r="H16" s="7">
        <f t="shared" si="0"/>
        <v>105.17280067311674</v>
      </c>
      <c r="I16" s="7"/>
      <c r="J16" s="7">
        <f t="shared" si="2"/>
        <v>105.17280067311674</v>
      </c>
      <c r="K16" s="7">
        <f t="shared" si="3"/>
        <v>7027.148999999976</v>
      </c>
      <c r="L16" s="7">
        <f t="shared" si="4"/>
        <v>0</v>
      </c>
      <c r="M16" s="7">
        <f t="shared" si="5"/>
        <v>7027.148999999976</v>
      </c>
    </row>
    <row r="17" spans="1:13" ht="62.25" customHeight="1" hidden="1">
      <c r="A17" s="15"/>
      <c r="B17" s="10">
        <f>D17+C17</f>
        <v>0</v>
      </c>
      <c r="C17" s="11"/>
      <c r="D17" s="11"/>
      <c r="E17" s="10">
        <f>G17+F17</f>
        <v>0</v>
      </c>
      <c r="F17" s="11"/>
      <c r="G17" s="11"/>
      <c r="H17" s="7"/>
      <c r="I17" s="7"/>
      <c r="J17" s="7"/>
      <c r="K17" s="7"/>
      <c r="L17" s="7"/>
      <c r="M17" s="7"/>
    </row>
    <row r="18" spans="1:13" ht="24">
      <c r="A18" s="15" t="s">
        <v>22</v>
      </c>
      <c r="B18" s="10">
        <f>D18+C18</f>
        <v>32695.651</v>
      </c>
      <c r="C18" s="11"/>
      <c r="D18" s="11">
        <v>32695.651</v>
      </c>
      <c r="E18" s="10">
        <f>G18+F18</f>
        <v>34389.77</v>
      </c>
      <c r="F18" s="11"/>
      <c r="G18" s="11">
        <v>34389.77</v>
      </c>
      <c r="H18" s="7">
        <f aca="true" t="shared" si="6" ref="H18:H24">B18/E18*100</f>
        <v>95.07377048465287</v>
      </c>
      <c r="I18" s="7"/>
      <c r="J18" s="7">
        <f t="shared" si="2"/>
        <v>95.07377048465287</v>
      </c>
      <c r="K18" s="7">
        <f t="shared" si="3"/>
        <v>-1694.1189999999951</v>
      </c>
      <c r="L18" s="7">
        <f t="shared" si="4"/>
        <v>0</v>
      </c>
      <c r="M18" s="7">
        <f t="shared" si="5"/>
        <v>-1694.1189999999951</v>
      </c>
    </row>
    <row r="19" spans="1:13" ht="15.75">
      <c r="A19" s="15" t="s">
        <v>23</v>
      </c>
      <c r="B19" s="10">
        <f>D19+C19</f>
        <v>8302.725999999999</v>
      </c>
      <c r="C19" s="11">
        <v>-22.825</v>
      </c>
      <c r="D19" s="11">
        <v>8325.551</v>
      </c>
      <c r="E19" s="10">
        <f>G19+F19</f>
        <v>9333.611</v>
      </c>
      <c r="F19" s="11">
        <v>1.45</v>
      </c>
      <c r="G19" s="11">
        <v>9332.161</v>
      </c>
      <c r="H19" s="7">
        <f t="shared" si="6"/>
        <v>88.9551321562469</v>
      </c>
      <c r="I19" s="7"/>
      <c r="J19" s="7">
        <f t="shared" si="2"/>
        <v>89.21353800046955</v>
      </c>
      <c r="K19" s="7">
        <f t="shared" si="3"/>
        <v>-1030.885000000002</v>
      </c>
      <c r="L19" s="7">
        <f t="shared" si="4"/>
        <v>-24.275</v>
      </c>
      <c r="M19" s="7">
        <f t="shared" si="5"/>
        <v>-1006.6100000000006</v>
      </c>
    </row>
    <row r="20" spans="1:13" ht="36">
      <c r="A20" s="15" t="s">
        <v>24</v>
      </c>
      <c r="B20" s="10">
        <f>D20+C20</f>
        <v>552.475</v>
      </c>
      <c r="C20" s="11"/>
      <c r="D20" s="11">
        <v>552.475</v>
      </c>
      <c r="E20" s="10">
        <f>G20+F20</f>
        <v>443.415</v>
      </c>
      <c r="F20" s="11"/>
      <c r="G20" s="11">
        <v>443.415</v>
      </c>
      <c r="H20" s="7">
        <f t="shared" si="6"/>
        <v>124.59546925566343</v>
      </c>
      <c r="I20" s="7"/>
      <c r="J20" s="7">
        <f t="shared" si="2"/>
        <v>124.59546925566343</v>
      </c>
      <c r="K20" s="7">
        <f t="shared" si="3"/>
        <v>109.06</v>
      </c>
      <c r="L20" s="7">
        <f t="shared" si="4"/>
        <v>0</v>
      </c>
      <c r="M20" s="7">
        <f t="shared" si="5"/>
        <v>109.06</v>
      </c>
    </row>
    <row r="21" spans="1:13" s="4" customFormat="1" ht="15.75">
      <c r="A21" s="8" t="s">
        <v>9</v>
      </c>
      <c r="B21" s="10">
        <f>B22+B23+B24+B25+B26</f>
        <v>220100.18500000003</v>
      </c>
      <c r="C21" s="11">
        <f>C22+C23+C24+C25+C26</f>
        <v>105281.32800000001</v>
      </c>
      <c r="D21" s="11">
        <f>D22+D23+D24+D25+D26</f>
        <v>114818.857</v>
      </c>
      <c r="E21" s="10">
        <f>E22+E23+E24+E25+E26</f>
        <v>167533.97600000002</v>
      </c>
      <c r="F21" s="11">
        <f>F22+F23+F24+F25+F26</f>
        <v>75090.60800000001</v>
      </c>
      <c r="G21" s="11">
        <f>G22+G23+G24+G25+G26</f>
        <v>92443.368</v>
      </c>
      <c r="H21" s="6">
        <f t="shared" si="6"/>
        <v>131.37644688860007</v>
      </c>
      <c r="I21" s="6">
        <f>C21/F21*100</f>
        <v>140.2057205343177</v>
      </c>
      <c r="J21" s="6">
        <f t="shared" si="2"/>
        <v>124.20453677109644</v>
      </c>
      <c r="K21" s="6">
        <f t="shared" si="3"/>
        <v>52566.209</v>
      </c>
      <c r="L21" s="6">
        <f t="shared" si="4"/>
        <v>30190.72</v>
      </c>
      <c r="M21" s="6">
        <f t="shared" si="5"/>
        <v>22375.489</v>
      </c>
    </row>
    <row r="22" spans="1:13" ht="15.75">
      <c r="A22" s="15" t="s">
        <v>25</v>
      </c>
      <c r="B22" s="10">
        <f aca="true" t="shared" si="7" ref="B22:B27">D22+C22</f>
        <v>4088.537</v>
      </c>
      <c r="C22" s="11"/>
      <c r="D22" s="11">
        <v>4088.537</v>
      </c>
      <c r="E22" s="10">
        <f aca="true" t="shared" si="8" ref="E22:E27">G22+F22</f>
        <v>4931.47</v>
      </c>
      <c r="F22" s="11"/>
      <c r="G22" s="11">
        <v>4931.47</v>
      </c>
      <c r="H22" s="7">
        <f t="shared" si="6"/>
        <v>82.90706422222988</v>
      </c>
      <c r="I22" s="7"/>
      <c r="J22" s="7">
        <f t="shared" si="2"/>
        <v>82.90706422222988</v>
      </c>
      <c r="K22" s="7">
        <f t="shared" si="3"/>
        <v>-842.9330000000004</v>
      </c>
      <c r="L22" s="7">
        <f t="shared" si="4"/>
        <v>0</v>
      </c>
      <c r="M22" s="7">
        <f t="shared" si="5"/>
        <v>-842.9330000000004</v>
      </c>
    </row>
    <row r="23" spans="1:13" ht="15.75">
      <c r="A23" s="15" t="s">
        <v>26</v>
      </c>
      <c r="B23" s="10">
        <f t="shared" si="7"/>
        <v>155564.526</v>
      </c>
      <c r="C23" s="11">
        <v>77782.263</v>
      </c>
      <c r="D23" s="11">
        <v>77782.263</v>
      </c>
      <c r="E23" s="10">
        <f t="shared" si="8"/>
        <v>111396.96</v>
      </c>
      <c r="F23" s="11">
        <v>55698.48</v>
      </c>
      <c r="G23" s="11">
        <v>55698.48</v>
      </c>
      <c r="H23" s="7">
        <f t="shared" si="6"/>
        <v>139.64880729240727</v>
      </c>
      <c r="I23" s="7">
        <f>C23/F23*100</f>
        <v>139.64880729240727</v>
      </c>
      <c r="J23" s="7">
        <f t="shared" si="2"/>
        <v>139.64880729240727</v>
      </c>
      <c r="K23" s="7">
        <f t="shared" si="3"/>
        <v>44167.566000000006</v>
      </c>
      <c r="L23" s="7">
        <f t="shared" si="4"/>
        <v>22083.783000000003</v>
      </c>
      <c r="M23" s="7">
        <f t="shared" si="5"/>
        <v>22083.783000000003</v>
      </c>
    </row>
    <row r="24" spans="1:13" ht="15.75">
      <c r="A24" s="15" t="s">
        <v>27</v>
      </c>
      <c r="B24" s="10">
        <f t="shared" si="7"/>
        <v>27499.065</v>
      </c>
      <c r="C24" s="11">
        <v>27499.065</v>
      </c>
      <c r="D24" s="11"/>
      <c r="E24" s="10">
        <f t="shared" si="8"/>
        <v>19392.128</v>
      </c>
      <c r="F24" s="11">
        <v>19392.128</v>
      </c>
      <c r="G24" s="11"/>
      <c r="H24" s="7">
        <f t="shared" si="6"/>
        <v>141.80529852113187</v>
      </c>
      <c r="I24" s="7">
        <f>C24/F24*100</f>
        <v>141.80529852113187</v>
      </c>
      <c r="J24" s="7"/>
      <c r="K24" s="7">
        <f t="shared" si="3"/>
        <v>8106.936999999998</v>
      </c>
      <c r="L24" s="7">
        <f t="shared" si="4"/>
        <v>8106.936999999998</v>
      </c>
      <c r="M24" s="7">
        <f t="shared" si="5"/>
        <v>0</v>
      </c>
    </row>
    <row r="25" spans="1:13" ht="15.75" hidden="1">
      <c r="A25" s="15" t="s">
        <v>28</v>
      </c>
      <c r="B25" s="10">
        <f t="shared" si="7"/>
        <v>0</v>
      </c>
      <c r="C25" s="11"/>
      <c r="D25" s="11"/>
      <c r="E25" s="10">
        <f t="shared" si="8"/>
        <v>0</v>
      </c>
      <c r="F25" s="11"/>
      <c r="G25" s="11"/>
      <c r="H25" s="7"/>
      <c r="I25" s="7"/>
      <c r="J25" s="7"/>
      <c r="K25" s="7"/>
      <c r="L25" s="7"/>
      <c r="M25" s="7"/>
    </row>
    <row r="26" spans="1:13" ht="15.75">
      <c r="A26" s="15" t="s">
        <v>29</v>
      </c>
      <c r="B26" s="10">
        <f t="shared" si="7"/>
        <v>32948.057</v>
      </c>
      <c r="C26" s="11"/>
      <c r="D26" s="11">
        <v>32948.057</v>
      </c>
      <c r="E26" s="10">
        <f t="shared" si="8"/>
        <v>31813.418</v>
      </c>
      <c r="F26" s="11"/>
      <c r="G26" s="11">
        <v>31813.418</v>
      </c>
      <c r="H26" s="7">
        <f>B26/E26*100</f>
        <v>103.5665422684227</v>
      </c>
      <c r="I26" s="7"/>
      <c r="J26" s="7">
        <f t="shared" si="2"/>
        <v>103.5665422684227</v>
      </c>
      <c r="K26" s="7">
        <f t="shared" si="3"/>
        <v>1134.6389999999992</v>
      </c>
      <c r="L26" s="7">
        <f t="shared" si="4"/>
        <v>0</v>
      </c>
      <c r="M26" s="7">
        <f t="shared" si="5"/>
        <v>1134.6389999999992</v>
      </c>
    </row>
    <row r="27" spans="1:13" ht="24">
      <c r="A27" s="15" t="s">
        <v>42</v>
      </c>
      <c r="B27" s="10">
        <f t="shared" si="7"/>
        <v>12784.124</v>
      </c>
      <c r="C27" s="11">
        <v>0.252</v>
      </c>
      <c r="D27" s="11">
        <v>12783.872</v>
      </c>
      <c r="E27" s="10">
        <f t="shared" si="8"/>
        <v>16766.158999999996</v>
      </c>
      <c r="F27" s="11">
        <v>0.224</v>
      </c>
      <c r="G27" s="11">
        <f>16425.065+340.87</f>
        <v>16765.934999999998</v>
      </c>
      <c r="H27" s="7">
        <f>B27/E27*100</f>
        <v>76.24956914699426</v>
      </c>
      <c r="I27" s="7">
        <f aca="true" t="shared" si="9" ref="I27:I40">C27/F27*100</f>
        <v>112.5</v>
      </c>
      <c r="J27" s="7">
        <f t="shared" si="2"/>
        <v>76.24908482586865</v>
      </c>
      <c r="K27" s="7">
        <f t="shared" si="3"/>
        <v>-3982.034999999996</v>
      </c>
      <c r="L27" s="7">
        <f t="shared" si="4"/>
        <v>0.027999999999999997</v>
      </c>
      <c r="M27" s="7">
        <f t="shared" si="5"/>
        <v>-3982.0629999999983</v>
      </c>
    </row>
    <row r="28" spans="1:13" ht="15.75">
      <c r="A28" s="15" t="s">
        <v>41</v>
      </c>
      <c r="B28" s="10">
        <f>C28+D28</f>
        <v>17980.154000000002</v>
      </c>
      <c r="C28" s="11">
        <v>8409.955</v>
      </c>
      <c r="D28" s="11">
        <v>9570.199</v>
      </c>
      <c r="E28" s="10">
        <f>F28+G28</f>
        <v>17996.059</v>
      </c>
      <c r="F28" s="11">
        <v>8562.247</v>
      </c>
      <c r="G28" s="11">
        <v>9433.812</v>
      </c>
      <c r="H28" s="7">
        <f>B28/E28*100</f>
        <v>99.91161953847785</v>
      </c>
      <c r="I28" s="7">
        <f t="shared" si="9"/>
        <v>98.22135474484678</v>
      </c>
      <c r="J28" s="7">
        <f t="shared" si="2"/>
        <v>101.44572522751143</v>
      </c>
      <c r="K28" s="7">
        <f t="shared" si="3"/>
        <v>-15.904999999998836</v>
      </c>
      <c r="L28" s="7">
        <f t="shared" si="4"/>
        <v>-152.29199999999946</v>
      </c>
      <c r="M28" s="7">
        <f t="shared" si="5"/>
        <v>136.38700000000063</v>
      </c>
    </row>
    <row r="29" spans="1:13" ht="36">
      <c r="A29" s="15" t="s">
        <v>40</v>
      </c>
      <c r="B29" s="10">
        <f>C29+D29</f>
        <v>3.415</v>
      </c>
      <c r="C29" s="11">
        <v>0.042</v>
      </c>
      <c r="D29" s="11">
        <v>3.373</v>
      </c>
      <c r="E29" s="10">
        <f>F29+G29</f>
        <v>69.07600000000001</v>
      </c>
      <c r="F29" s="11">
        <v>1.173</v>
      </c>
      <c r="G29" s="11">
        <v>67.903</v>
      </c>
      <c r="H29" s="7">
        <f>B29/E29*100</f>
        <v>4.943829984365046</v>
      </c>
      <c r="I29" s="7">
        <f t="shared" si="9"/>
        <v>3.580562659846547</v>
      </c>
      <c r="J29" s="7">
        <f>D29/G29*100</f>
        <v>4.967379939030676</v>
      </c>
      <c r="K29" s="7">
        <f t="shared" si="3"/>
        <v>-65.661</v>
      </c>
      <c r="L29" s="7">
        <f t="shared" si="4"/>
        <v>-1.131</v>
      </c>
      <c r="M29" s="7">
        <f t="shared" si="5"/>
        <v>-64.53</v>
      </c>
    </row>
    <row r="30" spans="1:13" s="4" customFormat="1" ht="15.75">
      <c r="A30" s="22" t="s">
        <v>12</v>
      </c>
      <c r="B30" s="24">
        <f>SUM(B32:B38)</f>
        <v>150405.21176</v>
      </c>
      <c r="C30" s="24">
        <f>SUM(C32:C38)-0.001</f>
        <v>67367.83899999999</v>
      </c>
      <c r="D30" s="24">
        <f>SUM(D32:D38)+0.001</f>
        <v>83958.83600000001</v>
      </c>
      <c r="E30" s="23">
        <f>SUM(E32:E38)</f>
        <v>136343.34479</v>
      </c>
      <c r="F30" s="24">
        <f>SUM(F32:F38)</f>
        <v>62457.66</v>
      </c>
      <c r="G30" s="24">
        <f>SUM(G32:G38)</f>
        <v>73891.646</v>
      </c>
      <c r="H30" s="25">
        <f aca="true" t="shared" si="10" ref="H30:H40">B30/E30*100</f>
        <v>110.31357048755001</v>
      </c>
      <c r="I30" s="25">
        <f t="shared" si="9"/>
        <v>107.8616121705488</v>
      </c>
      <c r="J30" s="25">
        <f t="shared" si="2"/>
        <v>113.62426004152081</v>
      </c>
      <c r="K30" s="25">
        <f t="shared" si="3"/>
        <v>14061.866970000003</v>
      </c>
      <c r="L30" s="25">
        <f t="shared" si="4"/>
        <v>4910.178999999989</v>
      </c>
      <c r="M30" s="25">
        <f t="shared" si="5"/>
        <v>10067.190000000017</v>
      </c>
    </row>
    <row r="31" spans="1:13" s="4" customFormat="1" ht="24">
      <c r="A31" s="8" t="s">
        <v>32</v>
      </c>
      <c r="B31" s="9">
        <f>B30-B39</f>
        <v>149191.47976000002</v>
      </c>
      <c r="C31" s="12">
        <f>C30-C39</f>
        <v>67341.969</v>
      </c>
      <c r="D31" s="12">
        <f>D30-D39</f>
        <v>81850.57400000001</v>
      </c>
      <c r="E31" s="9">
        <f>E30-E39</f>
        <v>136125.89279</v>
      </c>
      <c r="F31" s="12">
        <f>F30-F39</f>
        <v>62427.504</v>
      </c>
      <c r="G31" s="12">
        <f>G30-G39</f>
        <v>73704.34999999999</v>
      </c>
      <c r="H31" s="6">
        <f t="shared" si="10"/>
        <v>109.59816439195455</v>
      </c>
      <c r="I31" s="6">
        <f t="shared" si="9"/>
        <v>107.87227533556363</v>
      </c>
      <c r="J31" s="6">
        <f t="shared" si="2"/>
        <v>111.05256881038909</v>
      </c>
      <c r="K31" s="6">
        <f t="shared" si="3"/>
        <v>13065.586970000004</v>
      </c>
      <c r="L31" s="6">
        <f t="shared" si="4"/>
        <v>4914.4649999999965</v>
      </c>
      <c r="M31" s="6">
        <f t="shared" si="5"/>
        <v>8146.2240000000165</v>
      </c>
    </row>
    <row r="32" spans="1:13" ht="36">
      <c r="A32" s="15" t="s">
        <v>34</v>
      </c>
      <c r="B32" s="10">
        <f>C32+D32-1063.24/1000</f>
        <v>28556.35376</v>
      </c>
      <c r="C32" s="11">
        <v>3618.599</v>
      </c>
      <c r="D32" s="11">
        <v>24938.818</v>
      </c>
      <c r="E32" s="10">
        <f>F32+G32-5961.21/1000</f>
        <v>26499.316789999997</v>
      </c>
      <c r="F32" s="11">
        <v>4602.443</v>
      </c>
      <c r="G32" s="11">
        <v>21902.835</v>
      </c>
      <c r="H32" s="7">
        <f t="shared" si="10"/>
        <v>107.76260379202027</v>
      </c>
      <c r="I32" s="7">
        <f t="shared" si="9"/>
        <v>78.62343976883581</v>
      </c>
      <c r="J32" s="7">
        <f t="shared" si="2"/>
        <v>113.86114171978194</v>
      </c>
      <c r="K32" s="7">
        <f t="shared" si="3"/>
        <v>2057.0369700000047</v>
      </c>
      <c r="L32" s="7">
        <f t="shared" si="4"/>
        <v>-983.844</v>
      </c>
      <c r="M32" s="7">
        <f t="shared" si="5"/>
        <v>3035.983</v>
      </c>
    </row>
    <row r="33" spans="1:13" ht="24">
      <c r="A33" s="15" t="s">
        <v>35</v>
      </c>
      <c r="B33" s="10">
        <f>C33+D33</f>
        <v>18403.477</v>
      </c>
      <c r="C33" s="11">
        <v>15321.635</v>
      </c>
      <c r="D33" s="11">
        <v>3081.842</v>
      </c>
      <c r="E33" s="10">
        <f>F33+G33</f>
        <v>19200.526</v>
      </c>
      <c r="F33" s="11">
        <v>15749.474</v>
      </c>
      <c r="G33" s="11">
        <v>3451.052</v>
      </c>
      <c r="H33" s="7">
        <f t="shared" si="10"/>
        <v>95.8488168501217</v>
      </c>
      <c r="I33" s="7">
        <f t="shared" si="9"/>
        <v>97.28347118132326</v>
      </c>
      <c r="J33" s="7">
        <f t="shared" si="2"/>
        <v>89.30152312975869</v>
      </c>
      <c r="K33" s="7">
        <f t="shared" si="3"/>
        <v>-797.0490000000027</v>
      </c>
      <c r="L33" s="7">
        <f t="shared" si="4"/>
        <v>-427.83899999999994</v>
      </c>
      <c r="M33" s="7">
        <f t="shared" si="5"/>
        <v>-369.21000000000004</v>
      </c>
    </row>
    <row r="34" spans="1:13" ht="24">
      <c r="A34" s="15" t="s">
        <v>36</v>
      </c>
      <c r="B34" s="10">
        <f>C34+D34</f>
        <v>23546.970999999998</v>
      </c>
      <c r="C34" s="11">
        <v>9751.364</v>
      </c>
      <c r="D34" s="11">
        <v>13795.607</v>
      </c>
      <c r="E34" s="10">
        <f>F34+G34</f>
        <v>22063.176</v>
      </c>
      <c r="F34" s="11">
        <v>2550.249</v>
      </c>
      <c r="G34" s="11">
        <v>19512.927</v>
      </c>
      <c r="H34" s="7">
        <f t="shared" si="10"/>
        <v>106.72521036862508</v>
      </c>
      <c r="I34" s="7">
        <f t="shared" si="9"/>
        <v>382.36909415511974</v>
      </c>
      <c r="J34" s="7">
        <f t="shared" si="2"/>
        <v>70.69983401260099</v>
      </c>
      <c r="K34" s="7">
        <f t="shared" si="3"/>
        <v>1483.7949999999983</v>
      </c>
      <c r="L34" s="7">
        <f t="shared" si="4"/>
        <v>7201.115</v>
      </c>
      <c r="M34" s="7">
        <f t="shared" si="5"/>
        <v>-5717.32</v>
      </c>
    </row>
    <row r="35" spans="1:13" ht="24">
      <c r="A35" s="15" t="s">
        <v>37</v>
      </c>
      <c r="B35" s="10">
        <f>C35+D35</f>
        <v>14889.757</v>
      </c>
      <c r="C35" s="11">
        <v>751.497</v>
      </c>
      <c r="D35" s="11">
        <v>14138.26</v>
      </c>
      <c r="E35" s="10">
        <f>F35+G35</f>
        <v>16999.173</v>
      </c>
      <c r="F35" s="11">
        <v>267.403</v>
      </c>
      <c r="G35" s="11">
        <v>16731.77</v>
      </c>
      <c r="H35" s="7">
        <f t="shared" si="10"/>
        <v>87.59106693013831</v>
      </c>
      <c r="I35" s="7">
        <f t="shared" si="9"/>
        <v>281.03536609536917</v>
      </c>
      <c r="J35" s="7">
        <f t="shared" si="2"/>
        <v>84.49948809958539</v>
      </c>
      <c r="K35" s="7">
        <f t="shared" si="3"/>
        <v>-2109.4159999999993</v>
      </c>
      <c r="L35" s="7">
        <f t="shared" si="4"/>
        <v>484.09399999999994</v>
      </c>
      <c r="M35" s="7">
        <f t="shared" si="5"/>
        <v>-2593.51</v>
      </c>
    </row>
    <row r="36" spans="1:13" ht="15.75">
      <c r="A36" s="15" t="s">
        <v>38</v>
      </c>
      <c r="B36" s="10">
        <f>C36+D36</f>
        <v>52.75</v>
      </c>
      <c r="C36" s="11">
        <v>52.5</v>
      </c>
      <c r="D36" s="11">
        <v>0.25</v>
      </c>
      <c r="E36" s="10">
        <f>F36+G36</f>
        <v>25.03</v>
      </c>
      <c r="F36" s="11">
        <v>25.03</v>
      </c>
      <c r="G36" s="11"/>
      <c r="H36" s="7">
        <f t="shared" si="10"/>
        <v>210.747103475829</v>
      </c>
      <c r="I36" s="7">
        <f t="shared" si="9"/>
        <v>209.74830203755494</v>
      </c>
      <c r="J36" s="7"/>
      <c r="K36" s="7">
        <f t="shared" si="3"/>
        <v>27.72</v>
      </c>
      <c r="L36" s="7">
        <f t="shared" si="4"/>
        <v>27.47</v>
      </c>
      <c r="M36" s="7">
        <f t="shared" si="5"/>
        <v>0.25</v>
      </c>
    </row>
    <row r="37" spans="1:13" ht="15.75">
      <c r="A37" s="15" t="s">
        <v>39</v>
      </c>
      <c r="B37" s="10">
        <f>C37+D37</f>
        <v>62071.67</v>
      </c>
      <c r="C37" s="11">
        <v>37781.61</v>
      </c>
      <c r="D37" s="11">
        <v>24290.06</v>
      </c>
      <c r="E37" s="10">
        <f>F37+G37</f>
        <v>49308.892</v>
      </c>
      <c r="F37" s="11">
        <v>38550.03</v>
      </c>
      <c r="G37" s="11">
        <v>10758.862</v>
      </c>
      <c r="H37" s="7">
        <f t="shared" si="10"/>
        <v>125.88331938182671</v>
      </c>
      <c r="I37" s="7">
        <f t="shared" si="9"/>
        <v>98.00669415821467</v>
      </c>
      <c r="J37" s="7">
        <f t="shared" si="2"/>
        <v>225.76792973085819</v>
      </c>
      <c r="K37" s="7">
        <f t="shared" si="3"/>
        <v>12762.777999999998</v>
      </c>
      <c r="L37" s="7">
        <f t="shared" si="4"/>
        <v>-768.4199999999983</v>
      </c>
      <c r="M37" s="7">
        <f t="shared" si="5"/>
        <v>13531.198000000002</v>
      </c>
    </row>
    <row r="38" spans="1:13" s="4" customFormat="1" ht="15.75" customHeight="1">
      <c r="A38" s="8" t="s">
        <v>30</v>
      </c>
      <c r="B38" s="10">
        <f>B39+B40</f>
        <v>2884.233</v>
      </c>
      <c r="C38" s="11">
        <f>C39+C40</f>
        <v>90.635</v>
      </c>
      <c r="D38" s="11">
        <f>D39+D40</f>
        <v>3713.9980000000005</v>
      </c>
      <c r="E38" s="10">
        <f>E39+E40</f>
        <v>2247.2309999999998</v>
      </c>
      <c r="F38" s="11">
        <f>F39+F40</f>
        <v>713.031</v>
      </c>
      <c r="G38" s="11">
        <f>G39+G40</f>
        <v>1534.2</v>
      </c>
      <c r="H38" s="6">
        <f t="shared" si="10"/>
        <v>128.3460845814249</v>
      </c>
      <c r="I38" s="6">
        <f t="shared" si="9"/>
        <v>12.711228544060498</v>
      </c>
      <c r="J38" s="6">
        <f t="shared" si="2"/>
        <v>242.08043279885283</v>
      </c>
      <c r="K38" s="6">
        <f t="shared" si="3"/>
        <v>637.0020000000004</v>
      </c>
      <c r="L38" s="6">
        <f t="shared" si="4"/>
        <v>-622.396</v>
      </c>
      <c r="M38" s="6">
        <f t="shared" si="5"/>
        <v>2179.7980000000007</v>
      </c>
    </row>
    <row r="39" spans="1:13" ht="15.75">
      <c r="A39" s="15" t="s">
        <v>33</v>
      </c>
      <c r="B39" s="10">
        <f>C39+D39-920.4</f>
        <v>1213.732</v>
      </c>
      <c r="C39" s="11">
        <v>25.87</v>
      </c>
      <c r="D39" s="11">
        <f>2108.262</f>
        <v>2108.262</v>
      </c>
      <c r="E39" s="10">
        <f>F39+G39</f>
        <v>217.452</v>
      </c>
      <c r="F39" s="11">
        <v>30.156</v>
      </c>
      <c r="G39" s="11">
        <v>187.296</v>
      </c>
      <c r="H39" s="7">
        <f t="shared" si="10"/>
        <v>558.1608814818902</v>
      </c>
      <c r="I39" s="7">
        <f t="shared" si="9"/>
        <v>85.78723968696114</v>
      </c>
      <c r="J39" s="7">
        <f t="shared" si="2"/>
        <v>1125.6310866222452</v>
      </c>
      <c r="K39" s="7">
        <f t="shared" si="3"/>
        <v>996.28</v>
      </c>
      <c r="L39" s="7">
        <f t="shared" si="4"/>
        <v>-4.285999999999998</v>
      </c>
      <c r="M39" s="7">
        <f t="shared" si="5"/>
        <v>1920.9660000000001</v>
      </c>
    </row>
    <row r="40" spans="1:13" ht="15.75">
      <c r="A40" s="15" t="s">
        <v>31</v>
      </c>
      <c r="B40" s="10">
        <f>C40+D40</f>
        <v>1670.5010000000002</v>
      </c>
      <c r="C40" s="11">
        <v>64.765</v>
      </c>
      <c r="D40" s="11">
        <v>1605.736</v>
      </c>
      <c r="E40" s="10">
        <f>F40+G40</f>
        <v>2029.779</v>
      </c>
      <c r="F40" s="11">
        <v>682.875</v>
      </c>
      <c r="G40" s="11">
        <v>1346.904</v>
      </c>
      <c r="H40" s="7">
        <f t="shared" si="10"/>
        <v>82.29964937069505</v>
      </c>
      <c r="I40" s="7">
        <f t="shared" si="9"/>
        <v>9.48416620904265</v>
      </c>
      <c r="J40" s="7">
        <f t="shared" si="2"/>
        <v>119.21681129464312</v>
      </c>
      <c r="K40" s="7">
        <f t="shared" si="3"/>
        <v>-359.2779999999998</v>
      </c>
      <c r="L40" s="7">
        <f t="shared" si="4"/>
        <v>-618.11</v>
      </c>
      <c r="M40" s="7">
        <f t="shared" si="5"/>
        <v>258.8320000000001</v>
      </c>
    </row>
  </sheetData>
  <sheetProtection/>
  <mergeCells count="13">
    <mergeCell ref="E5:E6"/>
    <mergeCell ref="F5:G5"/>
    <mergeCell ref="H5:H6"/>
    <mergeCell ref="I5:J5"/>
    <mergeCell ref="K5:K6"/>
    <mergeCell ref="L5:M5"/>
    <mergeCell ref="A4:A6"/>
    <mergeCell ref="B4:D4"/>
    <mergeCell ref="E4:G4"/>
    <mergeCell ref="H4:J4"/>
    <mergeCell ref="K4:M4"/>
    <mergeCell ref="B5:B6"/>
    <mergeCell ref="C5:D5"/>
  </mergeCells>
  <printOptions/>
  <pageMargins left="0.15748031496062992" right="0.1968503937007874" top="0.33" bottom="0.35433070866141736" header="0.1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Курсаева</cp:lastModifiedBy>
  <cp:lastPrinted>2019-03-19T02:12:56Z</cp:lastPrinted>
  <dcterms:created xsi:type="dcterms:W3CDTF">2011-03-01T10:04:19Z</dcterms:created>
  <dcterms:modified xsi:type="dcterms:W3CDTF">2019-05-20T04:06:58Z</dcterms:modified>
  <cp:category/>
  <cp:version/>
  <cp:contentType/>
  <cp:contentStatus/>
</cp:coreProperties>
</file>