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12" yWindow="65524" windowWidth="10404" windowHeight="10896" activeTab="0"/>
  </bookViews>
  <sheets>
    <sheet name="Доходы рес.бюджета" sheetId="1" r:id="rId1"/>
  </sheets>
  <definedNames>
    <definedName name="TableRow">'Доходы рес.бюджета'!#REF!</definedName>
    <definedName name="TableRow1">#REF!</definedName>
    <definedName name="TableRow2">#REF!</definedName>
    <definedName name="_xlnm.Print_Titles" localSheetId="0">'Доходы рес.бюджета'!$4:$5</definedName>
  </definedNames>
  <calcPr fullCalcOnLoad="1"/>
</workbook>
</file>

<file path=xl/sharedStrings.xml><?xml version="1.0" encoding="utf-8"?>
<sst xmlns="http://schemas.openxmlformats.org/spreadsheetml/2006/main" count="165" uniqueCount="165">
  <si>
    <t>Доходы бюджета - Всего</t>
  </si>
  <si>
    <t>00085000000000000000</t>
  </si>
  <si>
    <t>НАЛОГОВЫЕ И НЕНАЛОГОВЫЕ ДОХОДЫ</t>
  </si>
  <si>
    <t>00010000000000000000</t>
  </si>
  <si>
    <t>НАЛОГОВЫЕ ДОХОДЫ</t>
  </si>
  <si>
    <t>НАЛОГИ НА ПРИБЫЛЬ, ДОХОДЫ</t>
  </si>
  <si>
    <t>00010100000000000000</t>
  </si>
  <si>
    <t>Налог на прибыль организаций</t>
  </si>
  <si>
    <t>00010101000000000110</t>
  </si>
  <si>
    <t>Налог на доходы физических лиц</t>
  </si>
  <si>
    <t>00010102000010000110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</si>
  <si>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</si>
  <si>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</si>
  <si>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</si>
  <si>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</si>
  <si>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НАЛОГИ НА СОВОКУПНЫЙ ДОХОД</t>
  </si>
  <si>
    <t>00010500000000000000</t>
  </si>
  <si>
    <t>Единый сельскохозяйственный налог</t>
  </si>
  <si>
    <t>00010503000010000110</t>
  </si>
  <si>
    <t>НАЛОГИ НА ИМУЩЕСТВО</t>
  </si>
  <si>
    <t>00010600000000000000</t>
  </si>
  <si>
    <t>Налог на имущество организаций</t>
  </si>
  <si>
    <t>00010602000020000110</t>
  </si>
  <si>
    <t>Транспортный налог</t>
  </si>
  <si>
    <t>00010604000020000110</t>
  </si>
  <si>
    <t>НАЛОГИ, СБОРЫ И РЕГУЛЯРНЫЕ ПЛАТЕЖИ ЗА ПОЛЬЗОВАНИЕ ПРИРОДНЫМИ РЕСУРСАМИ</t>
  </si>
  <si>
    <t>00010700000000000000</t>
  </si>
  <si>
    <t>Сборы за пользование объектами животного мира и за пользование объектами водных биологических ресурсов</t>
  </si>
  <si>
    <t>00010704000010000110</t>
  </si>
  <si>
    <t>ГОСУДАРСТВЕННАЯ ПОШЛИНА</t>
  </si>
  <si>
    <t>00010800000000000000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</si>
  <si>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</si>
  <si>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</si>
  <si>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ЗАДОЛЖЕННОСТЬ И ПЕРЕРАСЧЕТЫ ПО ОТМЕНЕННЫМ НАЛОГАМ, СБОРАМ И ИНЫМ ОБЯЗАТЕЛЬНЫМ ПЛАТЕЖАМ</t>
  </si>
  <si>
    <t>00010900000000000000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</si>
  <si>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</si>
  <si>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</si>
  <si>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</si>
  <si>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</si>
  <si>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</si>
  <si>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</si>
  <si>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</si>
  <si>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</si>
  <si>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</si>
  <si>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</si>
  <si>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</si>
  <si>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</si>
  <si>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</si>
  <si>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Платежи при пользовании недрами</t>
  </si>
  <si>
    <t>00011202000000000120</t>
  </si>
  <si>
    <t>Плата за использование лесов</t>
  </si>
  <si>
    <t>00011204000000000120</t>
  </si>
  <si>
    <t>ДОХОДЫ ОТ ОКАЗАНИЯ ПЛАТНЫХ УСЛУГ (РАБОТ)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</si>
  <si>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</si>
  <si>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</si>
  <si>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</si>
  <si>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Доходы от компенсации затрат государства</t>
  </si>
  <si>
    <t>00011302000000000130</t>
  </si>
  <si>
    <t>ДОХОДЫ ОТ ПРОДАЖИ МАТЕРИАЛЬНЫХ И НЕМАТЕРИАЛЬНЫХ АКТИВОВ</t>
  </si>
  <si>
    <t>00011400000000000000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</si>
  <si>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</si>
  <si>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</si>
  <si>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АДМИНИСТРАТИВНЫЕ ПЛАТЕЖИ И СБОРЫ</t>
  </si>
  <si>
    <t>00011500000000000000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</si>
  <si>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</si>
  <si>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00011502000000000140</t>
  </si>
  <si>
    <t>ШТРАФЫ, САНКЦИИ, ВОЗМЕЩЕНИЕ УЩЕРБА</t>
  </si>
  <si>
    <t>00011600000000000000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</si>
  <si>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</si>
  <si>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00011602000000000140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</si>
  <si>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</si>
  <si>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</si>
  <si>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о рекламе</t>
  </si>
  <si>
    <t>00011626000010000140</t>
  </si>
  <si>
    <t>Денежные взыскания (штрафы) за нарушение законодательства Российской Федерации о пожарной безопасности</t>
  </si>
  <si>
    <t>00011627000010000140</t>
  </si>
  <si>
    <t>Денежные взыскания (штрафы) за правонарушения в области дорожного движения</t>
  </si>
  <si>
    <t>00011630000010000140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</si>
  <si>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</si>
  <si>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00011632000000000140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</si>
  <si>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</si>
  <si>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</si>
  <si>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</si>
  <si>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00011637000000000140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</si>
  <si>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</si>
  <si>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>00011646000000000140</t>
  </si>
  <si>
    <t>Прочие поступления от денежных взысканий (штрафов) и иных сумм в возмещение ущерба</t>
  </si>
  <si>
    <t>00011690000000000140</t>
  </si>
  <si>
    <t>ПРОЧИЕ НЕНАЛОГОВЫЕ ДОХОДЫ</t>
  </si>
  <si>
    <t>00011700000000000000</t>
  </si>
  <si>
    <t>Невыясненные поступления</t>
  </si>
  <si>
    <t>00011701000000000180</t>
  </si>
  <si>
    <t>Прочие неналоговые доходы</t>
  </si>
  <si>
    <t>00011705000000000180</t>
  </si>
  <si>
    <t>БЕЗВОЗМЕЗДНЫЕ ПОСТУПЛЕНИЯ ОТ ГОСУДАРСТВЕННЫХ (МУНИЦИПАЛЬНЫХ) ОРГАНИЗАЦИЙ</t>
  </si>
  <si>
    <t>00020300000000000000</t>
  </si>
  <si>
    <t>Безвозмездные поступления от государственных (муниципальных) организаций в бюджеты субъектов Российской Федерации</t>
  </si>
  <si>
    <t>00020302000020000180</t>
  </si>
  <si>
    <t>Предоставление  государственными (муниципальными) организациями грантов для получателей средств бюджетов субъектов Российской Федерации</t>
  </si>
  <si>
    <t>00020302010020000180</t>
  </si>
  <si>
    <t>00020302040020000180</t>
  </si>
  <si>
    <t>ПРОЧИЕ БЕЗВОЗМЕЗДНЫЕ ПОСТУПЛЕНИЯ</t>
  </si>
  <si>
    <t>00020700000000000000</t>
  </si>
  <si>
    <t>Прочие безвозмездные поступления в бюджеты субъектов Российской Федерации</t>
  </si>
  <si>
    <t>00020702000020000180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</si>
  <si>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</si>
  <si>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</si>
  <si>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</si>
  <si>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00021800000000000151</t>
  </si>
  <si>
    <t>Доходы бюджетов бюджетной системы Российской Федерации от возврата организациями остатков субсидий прошлых лет</t>
  </si>
  <si>
    <t>00021800000000000180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</si>
  <si>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</si>
  <si>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</si>
  <si>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</si>
  <si>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00021902000020000151</t>
  </si>
  <si>
    <t>в тыс.руб.</t>
  </si>
  <si>
    <t xml:space="preserve"> Наименование показателя</t>
  </si>
  <si>
    <t xml:space="preserve">Код дохода по бюджетной классификации </t>
  </si>
  <si>
    <t>Показатели исполнения  плана</t>
  </si>
  <si>
    <t>абсолютное отклонение, тыс. руб.</t>
  </si>
  <si>
    <t>процент исполнения, %</t>
  </si>
  <si>
    <t>Денежные взыскания (штрафы) за нарушение законодательства о налогах и сборах, предусмотренные статьей 129.2 Налогового кодекса Российской Федерации</t>
  </si>
  <si>
    <t>Денежные взыскания (штрафы) за нарушение бюджетного законодательства (в части бюджетов субъектов Российской Федерации)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</si>
  <si>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</si>
  <si>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</si>
  <si>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</si>
  <si>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</si>
  <si>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</si>
  <si>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</si>
  <si>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</si>
  <si>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</si>
  <si>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</si>
  <si>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</si>
  <si>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Безвозмездные поступления в бюджеты субъектов Российской Федерации от государственной корпорации -  Фонда содействия реформированию жилищно-коммунального хозяйства на обеспечение мероприятий по капитальному ремонту многоквартирных домов</t>
  </si>
  <si>
    <t>00011603000000000140</t>
  </si>
  <si>
    <t>00011618000000000140</t>
  </si>
  <si>
    <t>00020302030020000180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</si>
  <si>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</si>
  <si>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</si>
  <si>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00011101000000000120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</si>
  <si>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</si>
  <si>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00020210000000000151</t>
  </si>
  <si>
    <t>00020215001000000151</t>
  </si>
  <si>
    <t>00020215002000000151</t>
  </si>
  <si>
    <t>00020215009000000151</t>
  </si>
  <si>
    <t>Прочие дотации</t>
  </si>
  <si>
    <t>00020219999000000151</t>
  </si>
  <si>
    <t>00020220000000000151</t>
  </si>
  <si>
    <t>00020230000000000151</t>
  </si>
  <si>
    <t>00020240000000000151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</si>
  <si>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</si>
  <si>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</si>
  <si>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00011105300000000120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</si>
  <si>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</si>
  <si>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00010806000010000110</t>
  </si>
  <si>
    <t>Утверждено на 2018 год</t>
  </si>
  <si>
    <t>Дотации бюджетам субъектов Российской Федерации в целях стимулирования роста налогового потенциала по налогу на прибыль организаций</t>
  </si>
  <si>
    <t>00020215213020000151</t>
  </si>
  <si>
    <t>Сведения об исполнении республиканского бюджета Республики Алтай за 2018 год по доходам в разрезе видов доходов  в сравнении с запланированными значениями на 2018 год</t>
  </si>
  <si>
    <t>Исполнено на 01.01.2019 года</t>
  </si>
  <si>
    <t>Доходы от возмещения ущерба при возникновении страховых случаев</t>
  </si>
  <si>
    <t>00011623000000000140</t>
  </si>
  <si>
    <t>Дотации бюджетам на частичную компенсацию дополнительных расходов на повышение оплаты труда работников бюджетной сферы и иные цели</t>
  </si>
  <si>
    <t>Дотации бюджетам на поддержку мер по обеспечению сбалансированности бюджетов субъектов Российской Федерации в целях реализации проектов создания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</si>
  <si>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00020215311000000151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</si>
</sst>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###\ ###\ ###\ ###\ ##0.00"/>
    <numFmt numFmtId="174" formatCode="0.000#,"/>
    <numFmt numFmtId="175" formatCode="#,##0.00_р_."/>
    <numFmt numFmtId="176" formatCode="\ 0.000#,"/>
    <numFmt numFmtId="177" formatCode="#,##0.0000_р_."/>
    <numFmt numFmtId="178" formatCode="#,##0.000_р_."/>
    <numFmt numFmtId="179" formatCode="#,##0.0_р_."/>
    <numFmt numFmtId="180" formatCode="#,##0.0"/>
    <numFmt numFmtId="181" formatCode="#,##0.00000_р_."/>
    <numFmt numFmtId="182" formatCode="#,##0.000000_р_."/>
    <numFmt numFmtId="183" formatCode="[$-FC19]d\ mmmm\ yyyy\ &quot;г.&quot;"/>
    <numFmt numFmtId="184" formatCode="0000"/>
    <numFmt numFmtId="185" formatCode="#,##0_р_."/>
    <numFmt numFmtId="186" formatCode="#,##0.000"/>
    <numFmt numFmtId="187" formatCode="_-* #,##0.0\ _₽_-;\-* #,##0.0\ _₽_-;_-* &quot;-&quot;?\ _₽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6" fillId="0" borderId="1">
      <alignment horizontal="center" vertical="top" wrapText="1"/>
      <protection/>
    </xf>
    <xf numFmtId="0" fontId="6" fillId="0" borderId="2">
      <alignment horizontal="center" vertical="top" wrapText="1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3" applyNumberFormat="0" applyAlignment="0" applyProtection="0"/>
    <xf numFmtId="0" fontId="31" fillId="27" borderId="4" applyNumberFormat="0" applyAlignment="0" applyProtection="0"/>
    <xf numFmtId="0" fontId="32" fillId="27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8" borderId="9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5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center" wrapText="1"/>
    </xf>
    <xf numFmtId="0" fontId="3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49" fontId="3" fillId="0" borderId="12" xfId="0" applyNumberFormat="1" applyFont="1" applyFill="1" applyBorder="1" applyAlignment="1">
      <alignment horizontal="center" vertical="center" wrapText="1"/>
    </xf>
    <xf numFmtId="179" fontId="3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justify" vertical="top" wrapText="1"/>
    </xf>
    <xf numFmtId="0" fontId="3" fillId="0" borderId="12" xfId="0" applyFont="1" applyFill="1" applyBorder="1" applyAlignment="1">
      <alignment horizontal="justify" vertical="top" wrapText="1"/>
    </xf>
    <xf numFmtId="0" fontId="3" fillId="0" borderId="12" xfId="0" applyNumberFormat="1" applyFont="1" applyFill="1" applyBorder="1" applyAlignment="1">
      <alignment horizontal="justify" vertical="top" wrapText="1"/>
    </xf>
    <xf numFmtId="0" fontId="46" fillId="0" borderId="12" xfId="0" applyFont="1" applyFill="1" applyBorder="1" applyAlignment="1">
      <alignment horizontal="justify" vertical="top" wrapText="1"/>
    </xf>
    <xf numFmtId="187" fontId="3" fillId="0" borderId="12" xfId="0" applyNumberFormat="1" applyFont="1" applyFill="1" applyBorder="1" applyAlignment="1">
      <alignment horizontal="center" vertical="center"/>
    </xf>
    <xf numFmtId="187" fontId="7" fillId="0" borderId="1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justify" vertical="top" wrapText="1"/>
    </xf>
    <xf numFmtId="0" fontId="5" fillId="0" borderId="0" xfId="0" applyFont="1" applyFill="1" applyAlignment="1">
      <alignment horizontal="center" wrapText="1"/>
    </xf>
    <xf numFmtId="0" fontId="46" fillId="0" borderId="1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0" fontId="28" fillId="0" borderId="0" xfId="0" applyFont="1" applyFill="1" applyAlignment="1">
      <alignment horizontal="center" wrapText="1"/>
    </xf>
    <xf numFmtId="0" fontId="3" fillId="0" borderId="12" xfId="33" applyNumberFormat="1" applyFont="1" applyFill="1" applyBorder="1" applyAlignment="1" applyProtection="1">
      <alignment horizontal="center" vertical="top" wrapText="1"/>
      <protection/>
    </xf>
    <xf numFmtId="0" fontId="3" fillId="0" borderId="12" xfId="33" applyNumberFormat="1" applyFont="1" applyFill="1" applyBorder="1" applyAlignment="1">
      <alignment horizontal="center" vertical="top" wrapText="1"/>
      <protection/>
    </xf>
    <xf numFmtId="0" fontId="3" fillId="0" borderId="12" xfId="34" applyNumberFormat="1" applyFont="1" applyFill="1" applyBorder="1" applyAlignment="1" applyProtection="1">
      <alignment horizontal="center" vertical="center" wrapText="1"/>
      <protection/>
    </xf>
    <xf numFmtId="0" fontId="3" fillId="0" borderId="12" xfId="34" applyNumberFormat="1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top" wrapText="1"/>
    </xf>
    <xf numFmtId="49" fontId="3" fillId="0" borderId="0" xfId="0" applyNumberFormat="1" applyFont="1" applyAlignment="1">
      <alignment horizontal="center" vertical="center"/>
    </xf>
    <xf numFmtId="0" fontId="3" fillId="33" borderId="12" xfId="0" applyFont="1" applyFill="1" applyBorder="1" applyAlignment="1">
      <alignment horizontal="justify" vertical="top" wrapText="1"/>
    </xf>
    <xf numFmtId="49" fontId="3" fillId="33" borderId="0" xfId="0" applyNumberFormat="1" applyFont="1" applyFill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187" fontId="3" fillId="0" borderId="12" xfId="99" applyNumberFormat="1" applyFont="1" applyFill="1" applyBorder="1" applyAlignment="1">
      <alignment horizontal="center" vertical="center"/>
    </xf>
    <xf numFmtId="4" fontId="3" fillId="0" borderId="16" xfId="0" applyNumberFormat="1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 wrapText="1"/>
    </xf>
  </cellXfs>
  <cellStyles count="8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8" xfId="33"/>
    <cellStyle name="xl4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10" xfId="55"/>
    <cellStyle name="Обычный 2 11" xfId="56"/>
    <cellStyle name="Обычный 2 12" xfId="57"/>
    <cellStyle name="Обычный 2 13" xfId="58"/>
    <cellStyle name="Обычный 2 14" xfId="59"/>
    <cellStyle name="Обычный 2 15" xfId="60"/>
    <cellStyle name="Обычный 2 16" xfId="61"/>
    <cellStyle name="Обычный 2 17" xfId="62"/>
    <cellStyle name="Обычный 2 18" xfId="63"/>
    <cellStyle name="Обычный 2 19" xfId="64"/>
    <cellStyle name="Обычный 2 2" xfId="65"/>
    <cellStyle name="Обычный 2 20" xfId="66"/>
    <cellStyle name="Обычный 2 21" xfId="67"/>
    <cellStyle name="Обычный 2 22" xfId="68"/>
    <cellStyle name="Обычный 2 23" xfId="69"/>
    <cellStyle name="Обычный 2 24" xfId="70"/>
    <cellStyle name="Обычный 2 25" xfId="71"/>
    <cellStyle name="Обычный 2 26" xfId="72"/>
    <cellStyle name="Обычный 2 27" xfId="73"/>
    <cellStyle name="Обычный 2 28" xfId="74"/>
    <cellStyle name="Обычный 2 29" xfId="75"/>
    <cellStyle name="Обычный 2 3" xfId="76"/>
    <cellStyle name="Обычный 2 30" xfId="77"/>
    <cellStyle name="Обычный 2 31" xfId="78"/>
    <cellStyle name="Обычный 2 32" xfId="79"/>
    <cellStyle name="Обычный 2 33" xfId="80"/>
    <cellStyle name="Обычный 2 34" xfId="81"/>
    <cellStyle name="Обычный 2 35" xfId="82"/>
    <cellStyle name="Обычный 2 36" xfId="83"/>
    <cellStyle name="Обычный 2 4" xfId="84"/>
    <cellStyle name="Обычный 2 5" xfId="85"/>
    <cellStyle name="Обычный 2 6" xfId="86"/>
    <cellStyle name="Обычный 2 7" xfId="87"/>
    <cellStyle name="Обычный 2 8" xfId="88"/>
    <cellStyle name="Обычный 2 9" xfId="89"/>
    <cellStyle name="Обычный 3" xfId="90"/>
    <cellStyle name="Обычный 4" xfId="91"/>
    <cellStyle name="Обычный 5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Финансовый 10" xfId="101"/>
    <cellStyle name="Хороший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tabSelected="1" zoomScale="90" zoomScaleNormal="90" zoomScalePageLayoutView="0" workbookViewId="0" topLeftCell="A1">
      <pane xSplit="2" ySplit="5" topLeftCell="C8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76" sqref="A76:IV76"/>
    </sheetView>
  </sheetViews>
  <sheetFormatPr defaultColWidth="22.28125" defaultRowHeight="15"/>
  <cols>
    <col min="1" max="1" width="37.28125" style="3" customWidth="1"/>
    <col min="2" max="2" width="26.7109375" style="4" customWidth="1"/>
    <col min="3" max="3" width="16.7109375" style="4" customWidth="1"/>
    <col min="4" max="4" width="17.00390625" style="4" customWidth="1"/>
    <col min="5" max="5" width="16.28125" style="17" customWidth="1"/>
    <col min="6" max="6" width="14.421875" style="17" customWidth="1"/>
    <col min="7" max="7" width="4.28125" style="1" customWidth="1"/>
    <col min="8" max="243" width="8.7109375" style="1" customWidth="1"/>
    <col min="244" max="244" width="3.57421875" style="1" customWidth="1"/>
    <col min="245" max="16384" width="22.28125" style="1" customWidth="1"/>
  </cols>
  <sheetData>
    <row r="1" spans="1:6" ht="58.5" customHeight="1">
      <c r="A1" s="19" t="s">
        <v>158</v>
      </c>
      <c r="B1" s="20"/>
      <c r="C1" s="20"/>
      <c r="D1" s="20"/>
      <c r="E1" s="20"/>
      <c r="F1" s="20"/>
    </row>
    <row r="3" spans="2:6" ht="15">
      <c r="B3" s="2"/>
      <c r="D3" s="17"/>
      <c r="F3" s="4" t="s">
        <v>115</v>
      </c>
    </row>
    <row r="4" spans="1:6" s="2" customFormat="1" ht="31.5" customHeight="1">
      <c r="A4" s="21" t="s">
        <v>116</v>
      </c>
      <c r="B4" s="23" t="s">
        <v>117</v>
      </c>
      <c r="C4" s="33" t="s">
        <v>155</v>
      </c>
      <c r="D4" s="33" t="s">
        <v>159</v>
      </c>
      <c r="E4" s="25" t="s">
        <v>118</v>
      </c>
      <c r="F4" s="26"/>
    </row>
    <row r="5" spans="1:6" s="2" customFormat="1" ht="46.5">
      <c r="A5" s="22"/>
      <c r="B5" s="24"/>
      <c r="C5" s="34"/>
      <c r="D5" s="34"/>
      <c r="E5" s="9" t="s">
        <v>119</v>
      </c>
      <c r="F5" s="5" t="s">
        <v>120</v>
      </c>
    </row>
    <row r="6" spans="1:6" ht="15">
      <c r="A6" s="16" t="s">
        <v>0</v>
      </c>
      <c r="B6" s="5" t="s">
        <v>1</v>
      </c>
      <c r="C6" s="14">
        <f>C7+C61</f>
        <v>18990183.1</v>
      </c>
      <c r="D6" s="14">
        <f>D7+D61+0.1</f>
        <v>18464513.500000004</v>
      </c>
      <c r="E6" s="14">
        <f>D6-C6</f>
        <v>-525669.5999999978</v>
      </c>
      <c r="F6" s="14">
        <f>D6/C6*100</f>
        <v>97.23188766937166</v>
      </c>
    </row>
    <row r="7" spans="1:6" s="7" customFormat="1" ht="30.75">
      <c r="A7" s="10" t="s">
        <v>2</v>
      </c>
      <c r="B7" s="6" t="s">
        <v>3</v>
      </c>
      <c r="C7" s="15">
        <f>C8+C25</f>
        <v>3820465.499999999</v>
      </c>
      <c r="D7" s="15">
        <f>D8+D25</f>
        <v>3920433.7000000007</v>
      </c>
      <c r="E7" s="15">
        <f aca="true" t="shared" si="0" ref="E7:E81">D7-C7</f>
        <v>99968.20000000158</v>
      </c>
      <c r="F7" s="15">
        <f aca="true" t="shared" si="1" ref="F7:F81">D7/C7*100</f>
        <v>102.61664972501391</v>
      </c>
    </row>
    <row r="8" spans="1:6" s="7" customFormat="1" ht="15">
      <c r="A8" s="10" t="s">
        <v>4</v>
      </c>
      <c r="B8" s="6"/>
      <c r="C8" s="15">
        <f>C9+C12+C14+C16+C19+C21+C24</f>
        <v>3551413.599999999</v>
      </c>
      <c r="D8" s="15">
        <f>D9+D12+D14+D16+D19+D21+D24</f>
        <v>3636498.6000000006</v>
      </c>
      <c r="E8" s="15">
        <f t="shared" si="0"/>
        <v>85085.0000000014</v>
      </c>
      <c r="F8" s="15">
        <f t="shared" si="1"/>
        <v>102.39580655995691</v>
      </c>
    </row>
    <row r="9" spans="1:6" ht="15">
      <c r="A9" s="11" t="s">
        <v>5</v>
      </c>
      <c r="B9" s="5" t="s">
        <v>6</v>
      </c>
      <c r="C9" s="14">
        <f>C10+C11</f>
        <v>2540890.3</v>
      </c>
      <c r="D9" s="14">
        <f>D10+D11</f>
        <v>2601107</v>
      </c>
      <c r="E9" s="14">
        <f t="shared" si="0"/>
        <v>60216.700000000186</v>
      </c>
      <c r="F9" s="14">
        <f t="shared" si="1"/>
        <v>102.36990554058947</v>
      </c>
    </row>
    <row r="10" spans="1:6" ht="15">
      <c r="A10" s="11" t="s">
        <v>7</v>
      </c>
      <c r="B10" s="5" t="s">
        <v>8</v>
      </c>
      <c r="C10" s="14">
        <v>1005394.4</v>
      </c>
      <c r="D10" s="32">
        <v>1015151</v>
      </c>
      <c r="E10" s="14">
        <f t="shared" si="0"/>
        <v>9756.599999999977</v>
      </c>
      <c r="F10" s="14">
        <f t="shared" si="1"/>
        <v>100.97042513863217</v>
      </c>
    </row>
    <row r="11" spans="1:6" ht="15">
      <c r="A11" s="11" t="s">
        <v>9</v>
      </c>
      <c r="B11" s="5" t="s">
        <v>10</v>
      </c>
      <c r="C11" s="14">
        <v>1535495.9</v>
      </c>
      <c r="D11" s="32">
        <v>1585956</v>
      </c>
      <c r="E11" s="14">
        <f t="shared" si="0"/>
        <v>50460.10000000009</v>
      </c>
      <c r="F11" s="14">
        <f t="shared" si="1"/>
        <v>103.28624127228214</v>
      </c>
    </row>
    <row r="12" spans="1:6" ht="62.25">
      <c r="A12" s="11" t="s">
        <v>11</v>
      </c>
      <c r="B12" s="5" t="s">
        <v>12</v>
      </c>
      <c r="C12" s="14">
        <f>C13</f>
        <v>698647.5</v>
      </c>
      <c r="D12" s="14">
        <f>D13</f>
        <v>705496.3</v>
      </c>
      <c r="E12" s="14">
        <f t="shared" si="0"/>
        <v>6848.800000000047</v>
      </c>
      <c r="F12" s="14">
        <f t="shared" si="1"/>
        <v>100.98029406818173</v>
      </c>
    </row>
    <row r="13" spans="1:6" ht="46.5">
      <c r="A13" s="11" t="s">
        <v>13</v>
      </c>
      <c r="B13" s="5" t="s">
        <v>14</v>
      </c>
      <c r="C13" s="14">
        <v>698647.5</v>
      </c>
      <c r="D13" s="32">
        <v>705496.3</v>
      </c>
      <c r="E13" s="14">
        <f t="shared" si="0"/>
        <v>6848.800000000047</v>
      </c>
      <c r="F13" s="14">
        <f t="shared" si="1"/>
        <v>100.98029406818173</v>
      </c>
    </row>
    <row r="14" spans="1:6" ht="19.5" customHeight="1">
      <c r="A14" s="11" t="s">
        <v>15</v>
      </c>
      <c r="B14" s="5" t="s">
        <v>16</v>
      </c>
      <c r="C14" s="14">
        <f>C15</f>
        <v>24.3</v>
      </c>
      <c r="D14" s="14">
        <f>D15</f>
        <v>42.2</v>
      </c>
      <c r="E14" s="14">
        <f t="shared" si="0"/>
        <v>17.900000000000002</v>
      </c>
      <c r="F14" s="14">
        <f t="shared" si="1"/>
        <v>173.66255144032922</v>
      </c>
    </row>
    <row r="15" spans="1:6" ht="15" customHeight="1">
      <c r="A15" s="11" t="s">
        <v>17</v>
      </c>
      <c r="B15" s="5" t="s">
        <v>18</v>
      </c>
      <c r="C15" s="14">
        <v>24.3</v>
      </c>
      <c r="D15" s="32">
        <v>42.2</v>
      </c>
      <c r="E15" s="14">
        <f t="shared" si="0"/>
        <v>17.900000000000002</v>
      </c>
      <c r="F15" s="14">
        <f t="shared" si="1"/>
        <v>173.66255144032922</v>
      </c>
    </row>
    <row r="16" spans="1:6" ht="15">
      <c r="A16" s="11" t="s">
        <v>19</v>
      </c>
      <c r="B16" s="5" t="s">
        <v>20</v>
      </c>
      <c r="C16" s="14">
        <f>C17+C18</f>
        <v>284827.8</v>
      </c>
      <c r="D16" s="14">
        <f>D17+D18</f>
        <v>302382.2</v>
      </c>
      <c r="E16" s="14">
        <f t="shared" si="0"/>
        <v>17554.400000000023</v>
      </c>
      <c r="F16" s="14">
        <f t="shared" si="1"/>
        <v>106.16316244411537</v>
      </c>
    </row>
    <row r="17" spans="1:6" ht="15">
      <c r="A17" s="11" t="s">
        <v>21</v>
      </c>
      <c r="B17" s="5" t="s">
        <v>22</v>
      </c>
      <c r="C17" s="14">
        <v>158408</v>
      </c>
      <c r="D17" s="32">
        <v>171277.6</v>
      </c>
      <c r="E17" s="14">
        <f t="shared" si="0"/>
        <v>12869.600000000006</v>
      </c>
      <c r="F17" s="14">
        <f t="shared" si="1"/>
        <v>108.12433715468916</v>
      </c>
    </row>
    <row r="18" spans="1:6" ht="15">
      <c r="A18" s="11" t="s">
        <v>23</v>
      </c>
      <c r="B18" s="5" t="s">
        <v>24</v>
      </c>
      <c r="C18" s="14">
        <v>126419.8</v>
      </c>
      <c r="D18" s="32">
        <v>131104.6</v>
      </c>
      <c r="E18" s="14">
        <f t="shared" si="0"/>
        <v>4684.800000000003</v>
      </c>
      <c r="F18" s="14">
        <f t="shared" si="1"/>
        <v>103.70574862481985</v>
      </c>
    </row>
    <row r="19" spans="1:6" ht="46.5">
      <c r="A19" s="11" t="s">
        <v>25</v>
      </c>
      <c r="B19" s="5" t="s">
        <v>26</v>
      </c>
      <c r="C19" s="14">
        <f>C20</f>
        <v>0.8</v>
      </c>
      <c r="D19" s="14">
        <f>D20</f>
        <v>0.6</v>
      </c>
      <c r="E19" s="14">
        <f t="shared" si="0"/>
        <v>-0.20000000000000007</v>
      </c>
      <c r="F19" s="14">
        <f t="shared" si="1"/>
        <v>74.99999999999999</v>
      </c>
    </row>
    <row r="20" spans="1:6" ht="62.25">
      <c r="A20" s="11" t="s">
        <v>27</v>
      </c>
      <c r="B20" s="5" t="s">
        <v>28</v>
      </c>
      <c r="C20" s="14">
        <v>0.8</v>
      </c>
      <c r="D20" s="32">
        <v>0.6</v>
      </c>
      <c r="E20" s="14">
        <f t="shared" si="0"/>
        <v>-0.20000000000000007</v>
      </c>
      <c r="F20" s="14">
        <f t="shared" si="1"/>
        <v>74.99999999999999</v>
      </c>
    </row>
    <row r="21" spans="1:6" ht="15">
      <c r="A21" s="11" t="s">
        <v>29</v>
      </c>
      <c r="B21" s="5" t="s">
        <v>30</v>
      </c>
      <c r="C21" s="14">
        <f>C22+C23</f>
        <v>27022.9</v>
      </c>
      <c r="D21" s="14">
        <f>D22+D23</f>
        <v>27468.2</v>
      </c>
      <c r="E21" s="14">
        <f t="shared" si="0"/>
        <v>445.2999999999993</v>
      </c>
      <c r="F21" s="14">
        <f t="shared" si="1"/>
        <v>101.64786162847066</v>
      </c>
    </row>
    <row r="22" spans="1:6" ht="124.5">
      <c r="A22" s="11" t="s">
        <v>153</v>
      </c>
      <c r="B22" s="8" t="s">
        <v>154</v>
      </c>
      <c r="C22" s="14">
        <v>1124</v>
      </c>
      <c r="D22" s="14">
        <v>1130.3</v>
      </c>
      <c r="E22" s="14">
        <f>D22-C22</f>
        <v>6.2999999999999545</v>
      </c>
      <c r="F22" s="14">
        <f t="shared" si="1"/>
        <v>100.56049822064057</v>
      </c>
    </row>
    <row r="23" spans="1:6" ht="62.25">
      <c r="A23" s="11" t="s">
        <v>31</v>
      </c>
      <c r="B23" s="5" t="s">
        <v>32</v>
      </c>
      <c r="C23" s="14">
        <v>25898.9</v>
      </c>
      <c r="D23" s="14">
        <v>26337.9</v>
      </c>
      <c r="E23" s="14">
        <f t="shared" si="0"/>
        <v>439</v>
      </c>
      <c r="F23" s="14">
        <f t="shared" si="1"/>
        <v>101.6950526856353</v>
      </c>
    </row>
    <row r="24" spans="1:6" ht="78">
      <c r="A24" s="11" t="s">
        <v>33</v>
      </c>
      <c r="B24" s="5" t="s">
        <v>34</v>
      </c>
      <c r="C24" s="14">
        <v>0</v>
      </c>
      <c r="D24" s="14">
        <v>2.1</v>
      </c>
      <c r="E24" s="14">
        <f t="shared" si="0"/>
        <v>2.1</v>
      </c>
      <c r="F24" s="14" t="e">
        <f t="shared" si="1"/>
        <v>#DIV/0!</v>
      </c>
    </row>
    <row r="25" spans="1:6" ht="15">
      <c r="A25" s="10" t="s">
        <v>35</v>
      </c>
      <c r="B25" s="6"/>
      <c r="C25" s="15">
        <f>C26+C32+C36+C39+C42+C44+C58</f>
        <v>269051.9</v>
      </c>
      <c r="D25" s="15">
        <f>D26+D32+D36+D39+D42+D44+D58+0.1</f>
        <v>283935.10000000003</v>
      </c>
      <c r="E25" s="15">
        <f t="shared" si="0"/>
        <v>14883.200000000012</v>
      </c>
      <c r="F25" s="15">
        <f t="shared" si="1"/>
        <v>105.53172083155704</v>
      </c>
    </row>
    <row r="26" spans="1:6" ht="78">
      <c r="A26" s="11" t="s">
        <v>36</v>
      </c>
      <c r="B26" s="5" t="s">
        <v>37</v>
      </c>
      <c r="C26" s="14">
        <f>C27+C28+C29+C30+C31</f>
        <v>15920.199999999999</v>
      </c>
      <c r="D26" s="14">
        <f>D27+D28+D29+D30+D31</f>
        <v>16358.300000000001</v>
      </c>
      <c r="E26" s="14">
        <f t="shared" si="0"/>
        <v>438.1000000000022</v>
      </c>
      <c r="F26" s="14">
        <f t="shared" si="1"/>
        <v>102.75184985113255</v>
      </c>
    </row>
    <row r="27" spans="1:6" ht="140.25">
      <c r="A27" s="11" t="s">
        <v>140</v>
      </c>
      <c r="B27" s="8" t="s">
        <v>139</v>
      </c>
      <c r="C27" s="14">
        <v>201</v>
      </c>
      <c r="D27" s="14">
        <v>201.2</v>
      </c>
      <c r="E27" s="14">
        <f>D27-C27</f>
        <v>0.19999999999998863</v>
      </c>
      <c r="F27" s="14"/>
    </row>
    <row r="28" spans="1:6" ht="46.5">
      <c r="A28" s="11" t="s">
        <v>38</v>
      </c>
      <c r="B28" s="5" t="s">
        <v>39</v>
      </c>
      <c r="C28" s="14">
        <v>598.8</v>
      </c>
      <c r="D28" s="32">
        <v>606.8</v>
      </c>
      <c r="E28" s="14">
        <f t="shared" si="0"/>
        <v>8</v>
      </c>
      <c r="F28" s="14">
        <f t="shared" si="1"/>
        <v>101.33600534402139</v>
      </c>
    </row>
    <row r="29" spans="1:6" ht="156">
      <c r="A29" s="11" t="s">
        <v>40</v>
      </c>
      <c r="B29" s="5" t="s">
        <v>41</v>
      </c>
      <c r="C29" s="14">
        <v>13145.1</v>
      </c>
      <c r="D29" s="32">
        <v>13530.7</v>
      </c>
      <c r="E29" s="14">
        <f t="shared" si="0"/>
        <v>385.60000000000036</v>
      </c>
      <c r="F29" s="14">
        <f t="shared" si="1"/>
        <v>102.93341245026664</v>
      </c>
    </row>
    <row r="30" spans="1:6" ht="78">
      <c r="A30" s="13" t="s">
        <v>151</v>
      </c>
      <c r="B30" s="27" t="s">
        <v>152</v>
      </c>
      <c r="C30" s="14">
        <v>0</v>
      </c>
      <c r="D30" s="32">
        <v>1.4</v>
      </c>
      <c r="E30" s="14">
        <f>D30-C30</f>
        <v>1.4</v>
      </c>
      <c r="F30" s="14" t="e">
        <f t="shared" si="1"/>
        <v>#DIV/0!</v>
      </c>
    </row>
    <row r="31" spans="1:6" ht="140.25">
      <c r="A31" s="11" t="s">
        <v>42</v>
      </c>
      <c r="B31" s="5" t="s">
        <v>43</v>
      </c>
      <c r="C31" s="14">
        <v>1975.3</v>
      </c>
      <c r="D31" s="32">
        <v>2018.2</v>
      </c>
      <c r="E31" s="14">
        <f t="shared" si="0"/>
        <v>42.90000000000009</v>
      </c>
      <c r="F31" s="14">
        <f t="shared" si="1"/>
        <v>102.17182200172125</v>
      </c>
    </row>
    <row r="32" spans="1:6" ht="30.75">
      <c r="A32" s="11" t="s">
        <v>44</v>
      </c>
      <c r="B32" s="5" t="s">
        <v>45</v>
      </c>
      <c r="C32" s="14">
        <f>C33+C34+C35</f>
        <v>41807.3</v>
      </c>
      <c r="D32" s="14">
        <f>D33+D34+D35</f>
        <v>42365.1</v>
      </c>
      <c r="E32" s="14">
        <f t="shared" si="0"/>
        <v>557.7999999999956</v>
      </c>
      <c r="F32" s="14">
        <f t="shared" si="1"/>
        <v>101.33421675161993</v>
      </c>
    </row>
    <row r="33" spans="1:6" ht="30.75">
      <c r="A33" s="11" t="s">
        <v>46</v>
      </c>
      <c r="B33" s="5" t="s">
        <v>47</v>
      </c>
      <c r="C33" s="14">
        <v>4250</v>
      </c>
      <c r="D33" s="32">
        <v>4384.6</v>
      </c>
      <c r="E33" s="14">
        <f t="shared" si="0"/>
        <v>134.60000000000036</v>
      </c>
      <c r="F33" s="14">
        <f t="shared" si="1"/>
        <v>103.16705882352942</v>
      </c>
    </row>
    <row r="34" spans="1:6" ht="15">
      <c r="A34" s="11" t="s">
        <v>48</v>
      </c>
      <c r="B34" s="5" t="s">
        <v>49</v>
      </c>
      <c r="C34" s="14">
        <v>2605.3</v>
      </c>
      <c r="D34" s="32">
        <v>2639.9</v>
      </c>
      <c r="E34" s="14">
        <f t="shared" si="0"/>
        <v>34.59999999999991</v>
      </c>
      <c r="F34" s="14">
        <f t="shared" si="1"/>
        <v>101.32806202740568</v>
      </c>
    </row>
    <row r="35" spans="1:6" ht="15">
      <c r="A35" s="11" t="s">
        <v>50</v>
      </c>
      <c r="B35" s="5" t="s">
        <v>51</v>
      </c>
      <c r="C35" s="14">
        <v>34952</v>
      </c>
      <c r="D35" s="32">
        <v>35340.6</v>
      </c>
      <c r="E35" s="14">
        <f t="shared" si="0"/>
        <v>388.59999999999854</v>
      </c>
      <c r="F35" s="14">
        <f t="shared" si="1"/>
        <v>101.11181048294804</v>
      </c>
    </row>
    <row r="36" spans="1:6" ht="62.25">
      <c r="A36" s="11" t="s">
        <v>52</v>
      </c>
      <c r="B36" s="5" t="s">
        <v>53</v>
      </c>
      <c r="C36" s="14">
        <f>C37+C38</f>
        <v>20346.5</v>
      </c>
      <c r="D36" s="14">
        <f>D37+D38</f>
        <v>32787.8</v>
      </c>
      <c r="E36" s="14">
        <f t="shared" si="0"/>
        <v>12441.300000000003</v>
      </c>
      <c r="F36" s="14">
        <f t="shared" si="1"/>
        <v>161.1471260413339</v>
      </c>
    </row>
    <row r="37" spans="1:6" ht="30.75">
      <c r="A37" s="11" t="s">
        <v>54</v>
      </c>
      <c r="B37" s="5" t="s">
        <v>55</v>
      </c>
      <c r="C37" s="14">
        <v>2322.3</v>
      </c>
      <c r="D37" s="32">
        <v>2628.5</v>
      </c>
      <c r="E37" s="14">
        <f t="shared" si="0"/>
        <v>306.1999999999998</v>
      </c>
      <c r="F37" s="14">
        <f t="shared" si="1"/>
        <v>113.18520432330017</v>
      </c>
    </row>
    <row r="38" spans="1:6" ht="30.75">
      <c r="A38" s="11" t="s">
        <v>56</v>
      </c>
      <c r="B38" s="5" t="s">
        <v>57</v>
      </c>
      <c r="C38" s="14">
        <v>18024.2</v>
      </c>
      <c r="D38" s="32">
        <v>30159.3</v>
      </c>
      <c r="E38" s="14">
        <f t="shared" si="0"/>
        <v>12135.099999999999</v>
      </c>
      <c r="F38" s="14">
        <f t="shared" si="1"/>
        <v>167.3267052074433</v>
      </c>
    </row>
    <row r="39" spans="1:6" ht="46.5">
      <c r="A39" s="11" t="s">
        <v>58</v>
      </c>
      <c r="B39" s="5" t="s">
        <v>59</v>
      </c>
      <c r="C39" s="14">
        <f>SUM(C40:C41)</f>
        <v>6750</v>
      </c>
      <c r="D39" s="14">
        <f>D41+D40</f>
        <v>6749.4</v>
      </c>
      <c r="E39" s="14">
        <f t="shared" si="0"/>
        <v>-0.6000000000003638</v>
      </c>
      <c r="F39" s="14"/>
    </row>
    <row r="40" spans="1:6" ht="140.25">
      <c r="A40" s="12" t="s">
        <v>137</v>
      </c>
      <c r="B40" s="28" t="s">
        <v>138</v>
      </c>
      <c r="C40" s="14">
        <v>4180</v>
      </c>
      <c r="D40" s="14">
        <v>4177.2</v>
      </c>
      <c r="E40" s="14">
        <f>D40-C40</f>
        <v>-2.800000000000182</v>
      </c>
      <c r="F40" s="14"/>
    </row>
    <row r="41" spans="1:6" ht="62.25">
      <c r="A41" s="11" t="s">
        <v>60</v>
      </c>
      <c r="B41" s="5" t="s">
        <v>61</v>
      </c>
      <c r="C41" s="14">
        <v>2570</v>
      </c>
      <c r="D41" s="32">
        <v>2572.2</v>
      </c>
      <c r="E41" s="14">
        <f t="shared" si="0"/>
        <v>2.199999999999818</v>
      </c>
      <c r="F41" s="14"/>
    </row>
    <row r="42" spans="1:6" ht="30.75">
      <c r="A42" s="11" t="s">
        <v>62</v>
      </c>
      <c r="B42" s="5" t="s">
        <v>63</v>
      </c>
      <c r="C42" s="14">
        <f>C43</f>
        <v>70</v>
      </c>
      <c r="D42" s="14">
        <f>D43</f>
        <v>78</v>
      </c>
      <c r="E42" s="14">
        <f t="shared" si="0"/>
        <v>8</v>
      </c>
      <c r="F42" s="14">
        <f t="shared" si="1"/>
        <v>111.42857142857143</v>
      </c>
    </row>
    <row r="43" spans="1:6" ht="62.25" customHeight="1">
      <c r="A43" s="11" t="s">
        <v>64</v>
      </c>
      <c r="B43" s="5" t="s">
        <v>65</v>
      </c>
      <c r="C43" s="14">
        <v>70</v>
      </c>
      <c r="D43" s="32">
        <v>78</v>
      </c>
      <c r="E43" s="14">
        <f t="shared" si="0"/>
        <v>8</v>
      </c>
      <c r="F43" s="14">
        <f t="shared" si="1"/>
        <v>111.42857142857143</v>
      </c>
    </row>
    <row r="44" spans="1:6" ht="30.75">
      <c r="A44" s="11" t="s">
        <v>66</v>
      </c>
      <c r="B44" s="5" t="s">
        <v>67</v>
      </c>
      <c r="C44" s="14">
        <f>C45+C48+C49+C50+C51+C52+C53+C54+C55+C56+C57+C46+C47</f>
        <v>183516.4</v>
      </c>
      <c r="D44" s="14">
        <f>D45+D48+D49+D50+D51+D52+D53+D54+D55+D56+D57+D46+D47</f>
        <v>184895.00000000003</v>
      </c>
      <c r="E44" s="14">
        <f t="shared" si="0"/>
        <v>1378.600000000035</v>
      </c>
      <c r="F44" s="14">
        <f t="shared" si="1"/>
        <v>100.75121351552234</v>
      </c>
    </row>
    <row r="45" spans="1:6" ht="140.25">
      <c r="A45" s="11" t="s">
        <v>68</v>
      </c>
      <c r="B45" s="5" t="s">
        <v>69</v>
      </c>
      <c r="C45" s="14">
        <v>120</v>
      </c>
      <c r="D45" s="32">
        <v>108</v>
      </c>
      <c r="E45" s="14">
        <f t="shared" si="0"/>
        <v>-12</v>
      </c>
      <c r="F45" s="14">
        <f t="shared" si="1"/>
        <v>90</v>
      </c>
    </row>
    <row r="46" spans="1:6" ht="78">
      <c r="A46" s="29" t="s">
        <v>121</v>
      </c>
      <c r="B46" s="30" t="s">
        <v>134</v>
      </c>
      <c r="C46" s="14">
        <v>2</v>
      </c>
      <c r="D46" s="32">
        <v>0.7</v>
      </c>
      <c r="E46" s="14">
        <f>D46-C46</f>
        <v>-1.3</v>
      </c>
      <c r="F46" s="14">
        <f t="shared" si="1"/>
        <v>35</v>
      </c>
    </row>
    <row r="47" spans="1:6" ht="62.25">
      <c r="A47" s="29" t="s">
        <v>122</v>
      </c>
      <c r="B47" s="31" t="s">
        <v>135</v>
      </c>
      <c r="C47" s="14">
        <v>50</v>
      </c>
      <c r="D47" s="32">
        <v>51</v>
      </c>
      <c r="E47" s="14">
        <f>D47-C47</f>
        <v>1</v>
      </c>
      <c r="F47" s="14">
        <f t="shared" si="1"/>
        <v>102</v>
      </c>
    </row>
    <row r="48" spans="1:6" ht="30.75">
      <c r="A48" s="29" t="s">
        <v>160</v>
      </c>
      <c r="B48" s="31" t="s">
        <v>161</v>
      </c>
      <c r="C48" s="14">
        <v>72.9</v>
      </c>
      <c r="D48" s="32">
        <v>72.9</v>
      </c>
      <c r="E48" s="14">
        <f t="shared" si="0"/>
        <v>0</v>
      </c>
      <c r="F48" s="14">
        <f t="shared" si="1"/>
        <v>100</v>
      </c>
    </row>
    <row r="49" spans="1:6" ht="202.5">
      <c r="A49" s="11" t="s">
        <v>70</v>
      </c>
      <c r="B49" s="5" t="s">
        <v>71</v>
      </c>
      <c r="C49" s="14">
        <v>297.2</v>
      </c>
      <c r="D49" s="32">
        <v>292.5</v>
      </c>
      <c r="E49" s="14">
        <f t="shared" si="0"/>
        <v>-4.699999999999989</v>
      </c>
      <c r="F49" s="14">
        <f t="shared" si="1"/>
        <v>98.41857335127861</v>
      </c>
    </row>
    <row r="50" spans="1:6" ht="46.5">
      <c r="A50" s="11" t="s">
        <v>72</v>
      </c>
      <c r="B50" s="5" t="s">
        <v>73</v>
      </c>
      <c r="C50" s="14">
        <v>65</v>
      </c>
      <c r="D50" s="32">
        <v>94</v>
      </c>
      <c r="E50" s="14">
        <f t="shared" si="0"/>
        <v>29</v>
      </c>
      <c r="F50" s="14">
        <f t="shared" si="1"/>
        <v>144.6153846153846</v>
      </c>
    </row>
    <row r="51" spans="1:6" ht="62.25">
      <c r="A51" s="11" t="s">
        <v>74</v>
      </c>
      <c r="B51" s="5" t="s">
        <v>75</v>
      </c>
      <c r="C51" s="14">
        <v>1340</v>
      </c>
      <c r="D51" s="32">
        <v>1344.7</v>
      </c>
      <c r="E51" s="14">
        <f t="shared" si="0"/>
        <v>4.7000000000000455</v>
      </c>
      <c r="F51" s="14">
        <f t="shared" si="1"/>
        <v>100.35074626865672</v>
      </c>
    </row>
    <row r="52" spans="1:6" ht="51.75" customHeight="1">
      <c r="A52" s="11" t="s">
        <v>76</v>
      </c>
      <c r="B52" s="5" t="s">
        <v>77</v>
      </c>
      <c r="C52" s="14">
        <v>177828.9</v>
      </c>
      <c r="D52" s="32">
        <v>179110.2</v>
      </c>
      <c r="E52" s="14">
        <f t="shared" si="0"/>
        <v>1281.3000000000175</v>
      </c>
      <c r="F52" s="14">
        <f t="shared" si="1"/>
        <v>100.72052405430165</v>
      </c>
    </row>
    <row r="53" spans="1:6" ht="78">
      <c r="A53" s="11" t="s">
        <v>78</v>
      </c>
      <c r="B53" s="5" t="s">
        <v>79</v>
      </c>
      <c r="C53" s="14">
        <v>184.5</v>
      </c>
      <c r="D53" s="32">
        <v>172.9</v>
      </c>
      <c r="E53" s="14">
        <f t="shared" si="0"/>
        <v>-11.599999999999994</v>
      </c>
      <c r="F53" s="14">
        <f t="shared" si="1"/>
        <v>93.71273712737128</v>
      </c>
    </row>
    <row r="54" spans="1:6" ht="97.5" customHeight="1">
      <c r="A54" s="11" t="s">
        <v>80</v>
      </c>
      <c r="B54" s="5" t="s">
        <v>81</v>
      </c>
      <c r="C54" s="14">
        <v>776.3</v>
      </c>
      <c r="D54" s="32">
        <v>776</v>
      </c>
      <c r="E54" s="14">
        <f t="shared" si="0"/>
        <v>-0.2999999999999545</v>
      </c>
      <c r="F54" s="14">
        <f t="shared" si="1"/>
        <v>99.96135514620636</v>
      </c>
    </row>
    <row r="55" spans="1:6" ht="108.75">
      <c r="A55" s="11" t="s">
        <v>82</v>
      </c>
      <c r="B55" s="5" t="s">
        <v>83</v>
      </c>
      <c r="C55" s="14">
        <v>12.8</v>
      </c>
      <c r="D55" s="32">
        <v>11.9</v>
      </c>
      <c r="E55" s="14">
        <f t="shared" si="0"/>
        <v>-0.9000000000000004</v>
      </c>
      <c r="F55" s="14">
        <f t="shared" si="1"/>
        <v>92.96875</v>
      </c>
    </row>
    <row r="56" spans="1:6" ht="140.25">
      <c r="A56" s="11" t="s">
        <v>84</v>
      </c>
      <c r="B56" s="5" t="s">
        <v>85</v>
      </c>
      <c r="C56" s="14">
        <v>1468.2</v>
      </c>
      <c r="D56" s="32">
        <v>1468.2</v>
      </c>
      <c r="E56" s="14">
        <f t="shared" si="0"/>
        <v>0</v>
      </c>
      <c r="F56" s="14">
        <f t="shared" si="1"/>
        <v>100</v>
      </c>
    </row>
    <row r="57" spans="1:6" s="7" customFormat="1" ht="46.5">
      <c r="A57" s="11" t="s">
        <v>86</v>
      </c>
      <c r="B57" s="5" t="s">
        <v>87</v>
      </c>
      <c r="C57" s="14">
        <v>1298.6</v>
      </c>
      <c r="D57" s="32">
        <v>1392</v>
      </c>
      <c r="E57" s="14">
        <f t="shared" si="0"/>
        <v>93.40000000000009</v>
      </c>
      <c r="F57" s="14">
        <f t="shared" si="1"/>
        <v>107.19236100415831</v>
      </c>
    </row>
    <row r="58" spans="1:6" ht="30.75">
      <c r="A58" s="11" t="s">
        <v>88</v>
      </c>
      <c r="B58" s="5" t="s">
        <v>89</v>
      </c>
      <c r="C58" s="14">
        <f>C59+C60</f>
        <v>641.5</v>
      </c>
      <c r="D58" s="14">
        <f>D59+D60</f>
        <v>701.4000000000001</v>
      </c>
      <c r="E58" s="14">
        <f t="shared" si="0"/>
        <v>59.90000000000009</v>
      </c>
      <c r="F58" s="14">
        <f t="shared" si="1"/>
        <v>109.33749025720967</v>
      </c>
    </row>
    <row r="59" spans="1:6" ht="15">
      <c r="A59" s="11" t="s">
        <v>90</v>
      </c>
      <c r="B59" s="5" t="s">
        <v>91</v>
      </c>
      <c r="C59" s="14">
        <v>0</v>
      </c>
      <c r="D59" s="32">
        <v>39.7</v>
      </c>
      <c r="E59" s="14">
        <f t="shared" si="0"/>
        <v>39.7</v>
      </c>
      <c r="F59" s="14"/>
    </row>
    <row r="60" spans="1:6" ht="15">
      <c r="A60" s="11" t="s">
        <v>92</v>
      </c>
      <c r="B60" s="5" t="s">
        <v>93</v>
      </c>
      <c r="C60" s="14">
        <v>641.5</v>
      </c>
      <c r="D60" s="32">
        <v>661.7</v>
      </c>
      <c r="E60" s="14">
        <f t="shared" si="0"/>
        <v>20.200000000000045</v>
      </c>
      <c r="F60" s="14">
        <f t="shared" si="1"/>
        <v>103.14886983632113</v>
      </c>
    </row>
    <row r="61" spans="1:6" s="7" customFormat="1" ht="30.75">
      <c r="A61" s="10" t="s">
        <v>123</v>
      </c>
      <c r="B61" s="6" t="s">
        <v>124</v>
      </c>
      <c r="C61" s="15">
        <f>C62+C73+C78+C80+C83</f>
        <v>15169717.600000001</v>
      </c>
      <c r="D61" s="15">
        <f>D62+D73+D78+D80+D83-0.1</f>
        <v>14544079.700000001</v>
      </c>
      <c r="E61" s="15">
        <f t="shared" si="0"/>
        <v>-625637.9000000004</v>
      </c>
      <c r="F61" s="15">
        <f t="shared" si="1"/>
        <v>95.87574458208768</v>
      </c>
    </row>
    <row r="62" spans="1:6" ht="78">
      <c r="A62" s="11" t="s">
        <v>125</v>
      </c>
      <c r="B62" s="5" t="s">
        <v>126</v>
      </c>
      <c r="C62" s="14">
        <f>C63+C70+C71+C72-0.1</f>
        <v>14991142.8</v>
      </c>
      <c r="D62" s="14">
        <f>D63+D70+D71+D72</f>
        <v>14367682.8</v>
      </c>
      <c r="E62" s="14">
        <f t="shared" si="0"/>
        <v>-623460</v>
      </c>
      <c r="F62" s="14">
        <f t="shared" si="1"/>
        <v>95.84114427887378</v>
      </c>
    </row>
    <row r="63" spans="1:6" ht="30.75">
      <c r="A63" s="11" t="s">
        <v>127</v>
      </c>
      <c r="B63" s="5" t="s">
        <v>141</v>
      </c>
      <c r="C63" s="14">
        <f>SUM(C64:C69)</f>
        <v>10614257.9</v>
      </c>
      <c r="D63" s="14">
        <f>SUM(D64:D69)</f>
        <v>10614257.9</v>
      </c>
      <c r="E63" s="14">
        <f t="shared" si="0"/>
        <v>0</v>
      </c>
      <c r="F63" s="14">
        <f t="shared" si="1"/>
        <v>100</v>
      </c>
    </row>
    <row r="64" spans="1:6" ht="30.75">
      <c r="A64" s="11" t="s">
        <v>128</v>
      </c>
      <c r="B64" s="5" t="s">
        <v>142</v>
      </c>
      <c r="C64" s="14">
        <v>9645506.4</v>
      </c>
      <c r="D64" s="14">
        <v>9645506.4</v>
      </c>
      <c r="E64" s="14">
        <f t="shared" si="0"/>
        <v>0</v>
      </c>
      <c r="F64" s="14">
        <f t="shared" si="1"/>
        <v>100</v>
      </c>
    </row>
    <row r="65" spans="1:6" ht="46.5">
      <c r="A65" s="11" t="s">
        <v>129</v>
      </c>
      <c r="B65" s="5" t="s">
        <v>143</v>
      </c>
      <c r="C65" s="14">
        <v>728756.5</v>
      </c>
      <c r="D65" s="14">
        <v>728756.5</v>
      </c>
      <c r="E65" s="14">
        <f>D65-C65</f>
        <v>0</v>
      </c>
      <c r="F65" s="14">
        <f>D65/C65*100</f>
        <v>100</v>
      </c>
    </row>
    <row r="66" spans="1:6" ht="78">
      <c r="A66" s="11" t="s">
        <v>162</v>
      </c>
      <c r="B66" s="5" t="s">
        <v>144</v>
      </c>
      <c r="C66" s="14">
        <v>123700</v>
      </c>
      <c r="D66" s="14">
        <v>123700</v>
      </c>
      <c r="E66" s="14">
        <f>D66-C66</f>
        <v>0</v>
      </c>
      <c r="F66" s="14">
        <f>D66/C66*100</f>
        <v>100</v>
      </c>
    </row>
    <row r="67" spans="1:6" ht="15" customHeight="1">
      <c r="A67" s="13" t="s">
        <v>156</v>
      </c>
      <c r="B67" s="18" t="s">
        <v>157</v>
      </c>
      <c r="C67" s="14">
        <v>16295</v>
      </c>
      <c r="D67" s="14">
        <v>16295</v>
      </c>
      <c r="E67" s="14">
        <f>D67-C67</f>
        <v>0</v>
      </c>
      <c r="F67" s="14">
        <f>D67/C67*100</f>
        <v>100</v>
      </c>
    </row>
    <row r="68" spans="1:6" ht="171">
      <c r="A68" s="11" t="s">
        <v>163</v>
      </c>
      <c r="B68" s="5" t="s">
        <v>164</v>
      </c>
      <c r="C68" s="14">
        <v>100000</v>
      </c>
      <c r="D68" s="14">
        <v>100000</v>
      </c>
      <c r="E68" s="14">
        <f t="shared" si="0"/>
        <v>0</v>
      </c>
      <c r="F68" s="14">
        <f t="shared" si="1"/>
        <v>100</v>
      </c>
    </row>
    <row r="69" spans="1:6" ht="15" hidden="1">
      <c r="A69" s="11" t="s">
        <v>145</v>
      </c>
      <c r="B69" s="5" t="s">
        <v>146</v>
      </c>
      <c r="C69" s="14">
        <v>0</v>
      </c>
      <c r="D69" s="14">
        <v>0</v>
      </c>
      <c r="E69" s="14">
        <f t="shared" si="0"/>
        <v>0</v>
      </c>
      <c r="F69" s="14" t="e">
        <f t="shared" si="1"/>
        <v>#DIV/0!</v>
      </c>
    </row>
    <row r="70" spans="1:6" ht="46.5">
      <c r="A70" s="11" t="s">
        <v>130</v>
      </c>
      <c r="B70" s="5" t="s">
        <v>147</v>
      </c>
      <c r="C70" s="14">
        <v>2526139.6</v>
      </c>
      <c r="D70" s="14">
        <v>2384224</v>
      </c>
      <c r="E70" s="14">
        <f t="shared" si="0"/>
        <v>-141915.6000000001</v>
      </c>
      <c r="F70" s="14">
        <f t="shared" si="1"/>
        <v>94.38211569938572</v>
      </c>
    </row>
    <row r="71" spans="1:6" ht="30.75">
      <c r="A71" s="11" t="s">
        <v>131</v>
      </c>
      <c r="B71" s="5" t="s">
        <v>148</v>
      </c>
      <c r="C71" s="14">
        <v>1069385.4</v>
      </c>
      <c r="D71" s="14">
        <v>1040818.4</v>
      </c>
      <c r="E71" s="14">
        <f t="shared" si="0"/>
        <v>-28566.999999999884</v>
      </c>
      <c r="F71" s="14">
        <f t="shared" si="1"/>
        <v>97.32865251386451</v>
      </c>
    </row>
    <row r="72" spans="1:6" ht="15">
      <c r="A72" s="11" t="s">
        <v>132</v>
      </c>
      <c r="B72" s="5" t="s">
        <v>149</v>
      </c>
      <c r="C72" s="14">
        <v>781360</v>
      </c>
      <c r="D72" s="14">
        <v>328382.5</v>
      </c>
      <c r="E72" s="14">
        <f t="shared" si="0"/>
        <v>-452977.5</v>
      </c>
      <c r="F72" s="14">
        <f t="shared" si="1"/>
        <v>42.02704259240299</v>
      </c>
    </row>
    <row r="73" spans="1:6" s="7" customFormat="1" ht="78.75" customHeight="1">
      <c r="A73" s="10" t="s">
        <v>94</v>
      </c>
      <c r="B73" s="6" t="s">
        <v>95</v>
      </c>
      <c r="C73" s="15">
        <f>C74</f>
        <v>13023.6</v>
      </c>
      <c r="D73" s="15">
        <f>D74</f>
        <v>13023.6</v>
      </c>
      <c r="E73" s="15">
        <f t="shared" si="0"/>
        <v>0</v>
      </c>
      <c r="F73" s="15">
        <f t="shared" si="1"/>
        <v>100</v>
      </c>
    </row>
    <row r="74" spans="1:6" ht="62.25">
      <c r="A74" s="11" t="s">
        <v>96</v>
      </c>
      <c r="B74" s="5" t="s">
        <v>97</v>
      </c>
      <c r="C74" s="14">
        <f>SUM(C75:C77)</f>
        <v>13023.6</v>
      </c>
      <c r="D74" s="14">
        <f>SUM(D75:D77)</f>
        <v>13023.6</v>
      </c>
      <c r="E74" s="14">
        <f>D74-C74</f>
        <v>0</v>
      </c>
      <c r="F74" s="14">
        <f>D74/C74*100</f>
        <v>100</v>
      </c>
    </row>
    <row r="75" spans="1:6" ht="78">
      <c r="A75" s="11" t="s">
        <v>98</v>
      </c>
      <c r="B75" s="5" t="s">
        <v>99</v>
      </c>
      <c r="C75" s="14">
        <v>13416.9</v>
      </c>
      <c r="D75" s="14">
        <v>13416.9</v>
      </c>
      <c r="E75" s="14">
        <f t="shared" si="0"/>
        <v>0</v>
      </c>
      <c r="F75" s="14">
        <f t="shared" si="1"/>
        <v>100</v>
      </c>
    </row>
    <row r="76" spans="1:6" ht="140.25" hidden="1">
      <c r="A76" s="11" t="s">
        <v>133</v>
      </c>
      <c r="B76" s="8" t="s">
        <v>136</v>
      </c>
      <c r="C76" s="14">
        <v>0</v>
      </c>
      <c r="D76" s="14">
        <v>0</v>
      </c>
      <c r="E76" s="15">
        <f t="shared" si="0"/>
        <v>0</v>
      </c>
      <c r="F76" s="14" t="e">
        <f t="shared" si="1"/>
        <v>#DIV/0!</v>
      </c>
    </row>
    <row r="77" spans="1:6" ht="218.25">
      <c r="A77" s="11" t="s">
        <v>150</v>
      </c>
      <c r="B77" s="5" t="s">
        <v>100</v>
      </c>
      <c r="C77" s="14">
        <v>-393.3</v>
      </c>
      <c r="D77" s="14">
        <v>-393.3</v>
      </c>
      <c r="E77" s="14">
        <f t="shared" si="0"/>
        <v>0</v>
      </c>
      <c r="F77" s="14">
        <f t="shared" si="1"/>
        <v>100</v>
      </c>
    </row>
    <row r="78" spans="1:6" ht="30.75">
      <c r="A78" s="10" t="s">
        <v>101</v>
      </c>
      <c r="B78" s="6" t="s">
        <v>102</v>
      </c>
      <c r="C78" s="15">
        <f>C79</f>
        <v>7736.1</v>
      </c>
      <c r="D78" s="15">
        <f>D79</f>
        <v>6578.8</v>
      </c>
      <c r="E78" s="15">
        <f t="shared" si="0"/>
        <v>-1157.3000000000002</v>
      </c>
      <c r="F78" s="15">
        <f t="shared" si="1"/>
        <v>85.04026576698853</v>
      </c>
    </row>
    <row r="79" spans="1:6" ht="46.5">
      <c r="A79" s="11" t="s">
        <v>103</v>
      </c>
      <c r="B79" s="5" t="s">
        <v>104</v>
      </c>
      <c r="C79" s="14">
        <v>7736.1</v>
      </c>
      <c r="D79" s="32">
        <v>6578.8</v>
      </c>
      <c r="E79" s="14">
        <f t="shared" si="0"/>
        <v>-1157.3000000000002</v>
      </c>
      <c r="F79" s="14">
        <f t="shared" si="1"/>
        <v>85.04026576698853</v>
      </c>
    </row>
    <row r="80" spans="1:6" s="7" customFormat="1" ht="186.75">
      <c r="A80" s="10" t="s">
        <v>105</v>
      </c>
      <c r="B80" s="6" t="s">
        <v>106</v>
      </c>
      <c r="C80" s="15">
        <f>C81+C82</f>
        <v>165430.3</v>
      </c>
      <c r="D80" s="15">
        <f>D81+D82</f>
        <v>165439.9</v>
      </c>
      <c r="E80" s="15">
        <f t="shared" si="0"/>
        <v>9.60000000000582</v>
      </c>
      <c r="F80" s="15">
        <f t="shared" si="1"/>
        <v>100.00580304817194</v>
      </c>
    </row>
    <row r="81" spans="1:6" ht="124.5">
      <c r="A81" s="11" t="s">
        <v>107</v>
      </c>
      <c r="B81" s="5" t="s">
        <v>108</v>
      </c>
      <c r="C81" s="14">
        <v>99129.1</v>
      </c>
      <c r="D81" s="14">
        <v>99138.7</v>
      </c>
      <c r="E81" s="14">
        <f t="shared" si="0"/>
        <v>9.599999999991269</v>
      </c>
      <c r="F81" s="14">
        <f t="shared" si="1"/>
        <v>100.0096843409251</v>
      </c>
    </row>
    <row r="82" spans="1:6" ht="79.5" customHeight="1">
      <c r="A82" s="11" t="s">
        <v>109</v>
      </c>
      <c r="B82" s="5" t="s">
        <v>110</v>
      </c>
      <c r="C82" s="14">
        <v>66301.2</v>
      </c>
      <c r="D82" s="14">
        <v>66301.2</v>
      </c>
      <c r="E82" s="14">
        <f>D82-C82</f>
        <v>0</v>
      </c>
      <c r="F82" s="14">
        <f>D82/C82*100</f>
        <v>100</v>
      </c>
    </row>
    <row r="83" spans="1:6" ht="93">
      <c r="A83" s="10" t="s">
        <v>111</v>
      </c>
      <c r="B83" s="6" t="s">
        <v>112</v>
      </c>
      <c r="C83" s="15">
        <f>C84</f>
        <v>-7615.2</v>
      </c>
      <c r="D83" s="15">
        <f>D84</f>
        <v>-8645.3</v>
      </c>
      <c r="E83" s="15">
        <f>D83-C83</f>
        <v>-1030.0999999999995</v>
      </c>
      <c r="F83" s="15">
        <f>D83/C83*100</f>
        <v>113.52689358125853</v>
      </c>
    </row>
    <row r="84" spans="1:6" ht="93">
      <c r="A84" s="11" t="s">
        <v>113</v>
      </c>
      <c r="B84" s="5" t="s">
        <v>114</v>
      </c>
      <c r="C84" s="5">
        <v>-7615.2</v>
      </c>
      <c r="D84" s="14">
        <v>-8645.3</v>
      </c>
      <c r="E84" s="14">
        <f>D84-C84</f>
        <v>-1030.0999999999995</v>
      </c>
      <c r="F84" s="14">
        <f>D84/C84*100</f>
        <v>113.52689358125853</v>
      </c>
    </row>
  </sheetData>
  <sheetProtection/>
  <mergeCells count="6">
    <mergeCell ref="A1:F1"/>
    <mergeCell ref="A4:A5"/>
    <mergeCell ref="B4:B5"/>
    <mergeCell ref="C4:C5"/>
    <mergeCell ref="D4:D5"/>
    <mergeCell ref="E4:F4"/>
  </mergeCells>
  <printOptions/>
  <pageMargins left="0.32" right="0.17" top="0.57" bottom="0.3937007874015748" header="0.17" footer="0.1968503937007874"/>
  <pageSetup firstPageNumber="2" useFirstPageNumber="1"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Лунина</cp:lastModifiedBy>
  <cp:lastPrinted>2019-01-24T08:27:33Z</cp:lastPrinted>
  <dcterms:created xsi:type="dcterms:W3CDTF">2016-04-05T04:35:34Z</dcterms:created>
  <dcterms:modified xsi:type="dcterms:W3CDTF">2019-01-24T08:27:38Z</dcterms:modified>
  <cp:category/>
  <cp:version/>
  <cp:contentType/>
  <cp:contentStatus/>
</cp:coreProperties>
</file>